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C8BE041-4437-4F62-B0AF-B93DBCED4B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Portfolio Volatility" sheetId="4" r:id="rId2"/>
    <sheet name="Data" sheetId="2" r:id="rId3"/>
  </sheets>
  <definedNames>
    <definedName name="DonnéesExternes_1" localSheetId="2" hidden="1">Data!$D$2:$E$2155</definedName>
    <definedName name="DonnéesExternes_10" localSheetId="2" hidden="1">Data!$AB$2:$AC$3</definedName>
    <definedName name="DonnéesExternes_11" localSheetId="2" hidden="1">Data!$AE$2:$AF$864</definedName>
    <definedName name="DonnéesExternes_12" localSheetId="2" hidden="1">Data!$AH$2:$AI$1890</definedName>
    <definedName name="DonnéesExternes_13" localSheetId="2" hidden="1">Data!$AK$2:$AL$2155</definedName>
    <definedName name="DonnéesExternes_14" localSheetId="2" hidden="1">Data!$AN$2:$AO$481</definedName>
    <definedName name="DonnéesExternes_15" localSheetId="2" hidden="1">Data!$AQ$2:$AR$3</definedName>
    <definedName name="DonnéesExternes_16" localSheetId="2" hidden="1">Data!$AT$2:$AU$3</definedName>
    <definedName name="DonnéesExternes_17" localSheetId="2" hidden="1">Data!$AW$2:$AX$3</definedName>
    <definedName name="DonnéesExternes_18" localSheetId="2" hidden="1">Data!$AZ$2:$BA$3</definedName>
    <definedName name="DonnéesExternes_19" localSheetId="2" hidden="1">Data!$BC$2:$BD$3</definedName>
    <definedName name="DonnéesExternes_2" localSheetId="2" hidden="1">Data!$A$2:$B$2687</definedName>
    <definedName name="DonnéesExternes_3" localSheetId="2" hidden="1">Data!$G$2:$H$926</definedName>
    <definedName name="DonnéesExternes_4" localSheetId="2" hidden="1">Data!$J$2:$K$1745</definedName>
    <definedName name="DonnéesExternes_5" localSheetId="2" hidden="1">Data!$M$2:$N$2155</definedName>
    <definedName name="DonnéesExternes_6" localSheetId="2" hidden="1">Data!$P$2:$Q$1301</definedName>
    <definedName name="DonnéesExternes_7" localSheetId="2" hidden="1">Data!$S$2:$T$317</definedName>
    <definedName name="DonnéesExternes_8" localSheetId="2" hidden="1">Data!$V$2:$W$1317</definedName>
    <definedName name="DonnéesExternes_9" localSheetId="2" hidden="1">Data!$Y$2:$Z$3</definedName>
    <definedName name="LastRow">Summary!$M$4</definedName>
    <definedName name="LongTickers">Summary!$B$3:$B$11</definedName>
    <definedName name="ShortTickers">Summary!$B$15:$B$23</definedName>
    <definedName name="solver_adj" localSheetId="1" hidden="1">'Portfolio Volatility'!$U$9:$U$13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Volatility'!$U$27</definedName>
    <definedName name="solver_lhs2" localSheetId="1" hidden="1">'Portfolio Volatility'!#REF!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'Portfolio Volatility'!$B$36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5000</definedName>
    <definedName name="solver_rhs2" localSheetId="1" hidden="1">60000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U59" i="4" l="1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J1686" i="2"/>
  <c r="AJ1687" i="2"/>
  <c r="AJ1688" i="2"/>
  <c r="AJ1689" i="2"/>
  <c r="AJ1690" i="2"/>
  <c r="AJ1691" i="2"/>
  <c r="AJ1692" i="2"/>
  <c r="AJ1693" i="2"/>
  <c r="AJ1694" i="2"/>
  <c r="AJ1695" i="2"/>
  <c r="AJ1696" i="2"/>
  <c r="AJ1697" i="2"/>
  <c r="AJ1698" i="2"/>
  <c r="AJ1699" i="2"/>
  <c r="AJ1700" i="2"/>
  <c r="AJ1701" i="2"/>
  <c r="AJ1702" i="2"/>
  <c r="AJ1703" i="2"/>
  <c r="AJ1704" i="2"/>
  <c r="AJ1705" i="2"/>
  <c r="AJ1706" i="2"/>
  <c r="AJ1707" i="2"/>
  <c r="AJ1708" i="2"/>
  <c r="AJ1709" i="2"/>
  <c r="AJ1710" i="2"/>
  <c r="AJ1711" i="2"/>
  <c r="AJ1712" i="2"/>
  <c r="AJ1713" i="2"/>
  <c r="AJ1714" i="2"/>
  <c r="AJ1715" i="2"/>
  <c r="AJ1716" i="2"/>
  <c r="AJ1717" i="2"/>
  <c r="AJ1718" i="2"/>
  <c r="AJ1719" i="2"/>
  <c r="AJ1720" i="2"/>
  <c r="AJ1721" i="2"/>
  <c r="AJ1722" i="2"/>
  <c r="AJ1723" i="2"/>
  <c r="AJ1724" i="2"/>
  <c r="AJ1725" i="2"/>
  <c r="AJ1726" i="2"/>
  <c r="AJ1727" i="2"/>
  <c r="AJ1728" i="2"/>
  <c r="AJ1729" i="2"/>
  <c r="AJ1730" i="2"/>
  <c r="AJ1731" i="2"/>
  <c r="AJ1732" i="2"/>
  <c r="AJ1733" i="2"/>
  <c r="AJ1734" i="2"/>
  <c r="AJ1735" i="2"/>
  <c r="AJ1736" i="2"/>
  <c r="AJ1737" i="2"/>
  <c r="AJ1738" i="2"/>
  <c r="AJ1739" i="2"/>
  <c r="AJ1740" i="2"/>
  <c r="AJ1741" i="2"/>
  <c r="AJ1742" i="2"/>
  <c r="AJ1743" i="2"/>
  <c r="AJ1744" i="2"/>
  <c r="AJ1745" i="2"/>
  <c r="AJ1746" i="2"/>
  <c r="AJ1747" i="2"/>
  <c r="AJ1748" i="2"/>
  <c r="AJ1749" i="2"/>
  <c r="AJ1750" i="2"/>
  <c r="AJ1751" i="2"/>
  <c r="AJ1752" i="2"/>
  <c r="AJ1753" i="2"/>
  <c r="AJ1754" i="2"/>
  <c r="AJ1755" i="2"/>
  <c r="AJ1756" i="2"/>
  <c r="AJ1757" i="2"/>
  <c r="AJ1758" i="2"/>
  <c r="AJ1759" i="2"/>
  <c r="AJ1760" i="2"/>
  <c r="AJ1761" i="2"/>
  <c r="AJ1762" i="2"/>
  <c r="AJ1763" i="2"/>
  <c r="AJ1764" i="2"/>
  <c r="AJ1765" i="2"/>
  <c r="AJ1766" i="2"/>
  <c r="AJ1767" i="2"/>
  <c r="AJ1768" i="2"/>
  <c r="AJ1769" i="2"/>
  <c r="AJ1770" i="2"/>
  <c r="AJ1771" i="2"/>
  <c r="AJ1772" i="2"/>
  <c r="AJ1773" i="2"/>
  <c r="AJ1774" i="2"/>
  <c r="AJ1775" i="2"/>
  <c r="AJ1776" i="2"/>
  <c r="AJ1777" i="2"/>
  <c r="AJ1778" i="2"/>
  <c r="AJ1779" i="2"/>
  <c r="AJ1780" i="2"/>
  <c r="AJ1781" i="2"/>
  <c r="AJ1782" i="2"/>
  <c r="AJ1783" i="2"/>
  <c r="AJ1784" i="2"/>
  <c r="AJ1785" i="2"/>
  <c r="AJ1786" i="2"/>
  <c r="AJ1787" i="2"/>
  <c r="AJ1788" i="2"/>
  <c r="AJ1789" i="2"/>
  <c r="AJ1790" i="2"/>
  <c r="AJ1791" i="2"/>
  <c r="AJ1792" i="2"/>
  <c r="AJ1793" i="2"/>
  <c r="AJ1794" i="2"/>
  <c r="AJ1795" i="2"/>
  <c r="AJ1796" i="2"/>
  <c r="AJ1797" i="2"/>
  <c r="AJ1798" i="2"/>
  <c r="AJ1799" i="2"/>
  <c r="AJ1800" i="2"/>
  <c r="AJ1801" i="2"/>
  <c r="AJ1802" i="2"/>
  <c r="AJ1803" i="2"/>
  <c r="AJ1804" i="2"/>
  <c r="AJ1805" i="2"/>
  <c r="AJ1806" i="2"/>
  <c r="AJ1807" i="2"/>
  <c r="AJ1808" i="2"/>
  <c r="AJ1809" i="2"/>
  <c r="AJ1810" i="2"/>
  <c r="AJ1811" i="2"/>
  <c r="AJ1812" i="2"/>
  <c r="AJ1813" i="2"/>
  <c r="AJ1814" i="2"/>
  <c r="AJ1815" i="2"/>
  <c r="AJ1816" i="2"/>
  <c r="AJ1817" i="2"/>
  <c r="AJ1818" i="2"/>
  <c r="AJ1819" i="2"/>
  <c r="AJ1820" i="2"/>
  <c r="AJ1821" i="2"/>
  <c r="AJ1822" i="2"/>
  <c r="AJ1823" i="2"/>
  <c r="AJ1824" i="2"/>
  <c r="AJ1825" i="2"/>
  <c r="AJ1826" i="2"/>
  <c r="AJ1827" i="2"/>
  <c r="AJ1828" i="2"/>
  <c r="AJ1829" i="2"/>
  <c r="AJ1830" i="2"/>
  <c r="AJ1831" i="2"/>
  <c r="AJ1832" i="2"/>
  <c r="AJ1833" i="2"/>
  <c r="AJ1834" i="2"/>
  <c r="AJ1835" i="2"/>
  <c r="AJ1836" i="2"/>
  <c r="AJ1837" i="2"/>
  <c r="AJ1838" i="2"/>
  <c r="AJ1839" i="2"/>
  <c r="AJ1840" i="2"/>
  <c r="AJ1841" i="2"/>
  <c r="AJ1842" i="2"/>
  <c r="AJ1843" i="2"/>
  <c r="AJ1844" i="2"/>
  <c r="AJ1845" i="2"/>
  <c r="AJ1846" i="2"/>
  <c r="AJ1847" i="2"/>
  <c r="AJ1848" i="2"/>
  <c r="AJ1849" i="2"/>
  <c r="AJ1850" i="2"/>
  <c r="AJ1851" i="2"/>
  <c r="AJ1852" i="2"/>
  <c r="AJ1853" i="2"/>
  <c r="AJ1854" i="2"/>
  <c r="AJ1855" i="2"/>
  <c r="AJ1856" i="2"/>
  <c r="AJ1857" i="2"/>
  <c r="AJ1858" i="2"/>
  <c r="AJ1859" i="2"/>
  <c r="AJ1860" i="2"/>
  <c r="AJ1861" i="2"/>
  <c r="AJ1862" i="2"/>
  <c r="AJ1863" i="2"/>
  <c r="AJ1864" i="2"/>
  <c r="AJ1865" i="2"/>
  <c r="AJ1866" i="2"/>
  <c r="AJ1867" i="2"/>
  <c r="AJ1868" i="2"/>
  <c r="AJ1869" i="2"/>
  <c r="AJ1870" i="2"/>
  <c r="AJ1871" i="2"/>
  <c r="AJ1872" i="2"/>
  <c r="AJ1873" i="2"/>
  <c r="AJ1874" i="2"/>
  <c r="AJ1875" i="2"/>
  <c r="AJ1876" i="2"/>
  <c r="AJ1877" i="2"/>
  <c r="AJ1878" i="2"/>
  <c r="AJ1879" i="2"/>
  <c r="AJ1880" i="2"/>
  <c r="AJ1881" i="2"/>
  <c r="AJ1882" i="2"/>
  <c r="AJ1883" i="2"/>
  <c r="AJ1884" i="2"/>
  <c r="AJ1885" i="2"/>
  <c r="AJ1886" i="2"/>
  <c r="AJ1887" i="2"/>
  <c r="AJ1888" i="2"/>
  <c r="AJ1889" i="2"/>
  <c r="AJ1890" i="2"/>
  <c r="BE3" i="2"/>
  <c r="BB3" i="2"/>
  <c r="AY3" i="2"/>
  <c r="AV3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4" i="2"/>
  <c r="AM1955" i="2"/>
  <c r="AM1956" i="2"/>
  <c r="AM1957" i="2"/>
  <c r="AM1958" i="2"/>
  <c r="AM1959" i="2"/>
  <c r="AM1960" i="2"/>
  <c r="AM1961" i="2"/>
  <c r="AM1962" i="2"/>
  <c r="AM1963" i="2"/>
  <c r="AM1964" i="2"/>
  <c r="AM1965" i="2"/>
  <c r="AM1966" i="2"/>
  <c r="AM1967" i="2"/>
  <c r="AM1968" i="2"/>
  <c r="AM1969" i="2"/>
  <c r="AM1970" i="2"/>
  <c r="AM1971" i="2"/>
  <c r="AM1972" i="2"/>
  <c r="AM1973" i="2"/>
  <c r="AM1974" i="2"/>
  <c r="AM1975" i="2"/>
  <c r="AM1976" i="2"/>
  <c r="AM1977" i="2"/>
  <c r="AM1978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0" i="2"/>
  <c r="AM2021" i="2"/>
  <c r="AM2022" i="2"/>
  <c r="AM2023" i="2"/>
  <c r="AM2024" i="2"/>
  <c r="AM2025" i="2"/>
  <c r="AM2026" i="2"/>
  <c r="AM2027" i="2"/>
  <c r="AM2028" i="2"/>
  <c r="AM2029" i="2"/>
  <c r="AM2030" i="2"/>
  <c r="AM2031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S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D3" i="2"/>
  <c r="AA3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3" i="1"/>
  <c r="C22" i="1"/>
  <c r="C21" i="1"/>
  <c r="C20" i="1"/>
  <c r="C19" i="1"/>
  <c r="C11" i="1"/>
  <c r="C10" i="1"/>
  <c r="U25" i="4" l="1"/>
  <c r="U26" i="4"/>
  <c r="B26" i="4" l="1"/>
  <c r="B25" i="4"/>
  <c r="B15" i="4"/>
  <c r="B14" i="4"/>
  <c r="B13" i="4"/>
  <c r="B10" i="4"/>
  <c r="B9" i="4"/>
  <c r="B11" i="4"/>
  <c r="B12" i="4"/>
  <c r="B20" i="4"/>
  <c r="B21" i="4"/>
  <c r="B24" i="4"/>
  <c r="B23" i="4"/>
  <c r="B22" i="4"/>
  <c r="B18" i="4"/>
  <c r="B19" i="4"/>
  <c r="B17" i="4"/>
  <c r="B16" i="4"/>
  <c r="C15" i="1" l="1"/>
  <c r="C4" i="1"/>
  <c r="C3" i="1"/>
  <c r="C9" i="1"/>
  <c r="C16" i="1"/>
  <c r="C8" i="1"/>
  <c r="C5" i="1"/>
  <c r="C18" i="1"/>
  <c r="C7" i="1"/>
  <c r="C17" i="1"/>
  <c r="C6" i="1"/>
  <c r="T8" i="4"/>
  <c r="T47" i="4" s="1"/>
  <c r="T44" i="4" l="1"/>
  <c r="T45" i="4"/>
  <c r="T51" i="4"/>
  <c r="T58" i="4"/>
  <c r="T54" i="4"/>
  <c r="T48" i="4"/>
  <c r="T52" i="4"/>
  <c r="T53" i="4"/>
  <c r="T46" i="4"/>
  <c r="T56" i="4"/>
  <c r="T43" i="4"/>
  <c r="T55" i="4"/>
  <c r="T57" i="4"/>
  <c r="T49" i="4"/>
  <c r="T50" i="4"/>
  <c r="T42" i="4"/>
  <c r="T17" i="4"/>
  <c r="T23" i="4"/>
  <c r="T21" i="4"/>
  <c r="T20" i="4"/>
  <c r="T9" i="4"/>
  <c r="T16" i="4"/>
  <c r="T26" i="4"/>
  <c r="T19" i="4"/>
  <c r="T18" i="4"/>
  <c r="T15" i="4"/>
  <c r="T10" i="4"/>
  <c r="T24" i="4"/>
  <c r="T22" i="4"/>
  <c r="T13" i="4"/>
  <c r="T12" i="4"/>
  <c r="T11" i="4"/>
  <c r="T14" i="4"/>
  <c r="T25" i="4"/>
  <c r="B48" i="4"/>
  <c r="I41" i="4" s="1"/>
  <c r="B47" i="4"/>
  <c r="H41" i="4" s="1"/>
  <c r="B46" i="4"/>
  <c r="G41" i="4" s="1"/>
  <c r="B45" i="4"/>
  <c r="F41" i="4" s="1"/>
  <c r="B44" i="4"/>
  <c r="E41" i="4" s="1"/>
  <c r="B49" i="4"/>
  <c r="J41" i="4" s="1"/>
  <c r="B43" i="4"/>
  <c r="D41" i="4" s="1"/>
  <c r="B56" i="4"/>
  <c r="Q41" i="4" s="1"/>
  <c r="B55" i="4"/>
  <c r="P41" i="4" s="1"/>
  <c r="B52" i="4"/>
  <c r="M41" i="4" s="1"/>
  <c r="B51" i="4"/>
  <c r="L41" i="4" s="1"/>
  <c r="B53" i="4"/>
  <c r="N41" i="4" s="1"/>
  <c r="B54" i="4"/>
  <c r="O41" i="4" s="1"/>
  <c r="B57" i="4"/>
  <c r="R41" i="4" s="1"/>
  <c r="B50" i="4"/>
  <c r="K41" i="4" s="1"/>
  <c r="B58" i="4"/>
  <c r="S41" i="4" s="1"/>
  <c r="B42" i="4"/>
  <c r="C8" i="4"/>
  <c r="C59" i="4" s="1"/>
  <c r="D8" i="4"/>
  <c r="E8" i="4"/>
  <c r="I8" i="4"/>
  <c r="H8" i="4"/>
  <c r="G8" i="4"/>
  <c r="F8" i="4"/>
  <c r="S8" i="4"/>
  <c r="R8" i="4"/>
  <c r="Q8" i="4"/>
  <c r="P8" i="4"/>
  <c r="O8" i="4"/>
  <c r="N8" i="4"/>
  <c r="M8" i="4"/>
  <c r="L8" i="4"/>
  <c r="J8" i="4"/>
  <c r="K8" i="4"/>
  <c r="T41" i="4"/>
  <c r="C17" i="4"/>
  <c r="J42" i="4"/>
  <c r="M17" i="4"/>
  <c r="G42" i="4"/>
  <c r="I17" i="4"/>
  <c r="J17" i="4"/>
  <c r="E17" i="4"/>
  <c r="D17" i="4"/>
  <c r="G17" i="4"/>
  <c r="F42" i="4"/>
  <c r="M42" i="4"/>
  <c r="F17" i="4"/>
  <c r="K42" i="4"/>
  <c r="L42" i="4"/>
  <c r="D42" i="4"/>
  <c r="L17" i="4"/>
  <c r="E42" i="4"/>
  <c r="K17" i="4"/>
  <c r="H17" i="4"/>
  <c r="I42" i="4"/>
  <c r="C21" i="4" l="1"/>
  <c r="C22" i="4"/>
  <c r="C23" i="4"/>
  <c r="C20" i="4"/>
  <c r="C24" i="4"/>
  <c r="S56" i="4"/>
  <c r="S48" i="4"/>
  <c r="S49" i="4"/>
  <c r="S57" i="4"/>
  <c r="S53" i="4"/>
  <c r="S45" i="4"/>
  <c r="S43" i="4"/>
  <c r="S59" i="4"/>
  <c r="S52" i="4"/>
  <c r="S47" i="4"/>
  <c r="S44" i="4"/>
  <c r="S51" i="4"/>
  <c r="S55" i="4"/>
  <c r="S50" i="4"/>
  <c r="S54" i="4"/>
  <c r="S46" i="4"/>
  <c r="F57" i="4"/>
  <c r="F53" i="4"/>
  <c r="F58" i="4"/>
  <c r="F56" i="4"/>
  <c r="F59" i="4"/>
  <c r="F54" i="4"/>
  <c r="F55" i="4"/>
  <c r="G56" i="4"/>
  <c r="G57" i="4"/>
  <c r="G53" i="4"/>
  <c r="G55" i="4"/>
  <c r="G58" i="4"/>
  <c r="G59" i="4"/>
  <c r="G54" i="4"/>
  <c r="R44" i="4"/>
  <c r="R49" i="4"/>
  <c r="R53" i="4"/>
  <c r="R46" i="4"/>
  <c r="R55" i="4"/>
  <c r="R54" i="4"/>
  <c r="R45" i="4"/>
  <c r="R47" i="4"/>
  <c r="R58" i="4"/>
  <c r="R56" i="4"/>
  <c r="R50" i="4"/>
  <c r="R43" i="4"/>
  <c r="R59" i="4"/>
  <c r="R52" i="4"/>
  <c r="R51" i="4"/>
  <c r="R48" i="4"/>
  <c r="J53" i="4"/>
  <c r="J57" i="4"/>
  <c r="J55" i="4"/>
  <c r="J54" i="4"/>
  <c r="J58" i="4"/>
  <c r="J56" i="4"/>
  <c r="J59" i="4"/>
  <c r="L56" i="4"/>
  <c r="L54" i="4"/>
  <c r="L59" i="4"/>
  <c r="L55" i="4"/>
  <c r="L57" i="4"/>
  <c r="L53" i="4"/>
  <c r="L58" i="4"/>
  <c r="M59" i="4"/>
  <c r="M54" i="4"/>
  <c r="M58" i="4"/>
  <c r="M55" i="4"/>
  <c r="M57" i="4"/>
  <c r="M56" i="4"/>
  <c r="M53" i="4"/>
  <c r="I57" i="4"/>
  <c r="I54" i="4"/>
  <c r="I58" i="4"/>
  <c r="I59" i="4"/>
  <c r="I56" i="4"/>
  <c r="I53" i="4"/>
  <c r="I55" i="4"/>
  <c r="H55" i="4"/>
  <c r="H56" i="4"/>
  <c r="H54" i="4"/>
  <c r="H58" i="4"/>
  <c r="H57" i="4"/>
  <c r="H53" i="4"/>
  <c r="H59" i="4"/>
  <c r="K57" i="4"/>
  <c r="K53" i="4"/>
  <c r="K59" i="4"/>
  <c r="K55" i="4"/>
  <c r="K54" i="4"/>
  <c r="K56" i="4"/>
  <c r="K58" i="4"/>
  <c r="N45" i="4"/>
  <c r="N50" i="4"/>
  <c r="N48" i="4"/>
  <c r="N57" i="4"/>
  <c r="N58" i="4"/>
  <c r="N51" i="4"/>
  <c r="N43" i="4"/>
  <c r="N59" i="4"/>
  <c r="N54" i="4"/>
  <c r="N46" i="4"/>
  <c r="N55" i="4"/>
  <c r="N56" i="4"/>
  <c r="N52" i="4"/>
  <c r="N44" i="4"/>
  <c r="N47" i="4"/>
  <c r="N49" i="4"/>
  <c r="O51" i="4"/>
  <c r="O56" i="4"/>
  <c r="O49" i="4"/>
  <c r="O57" i="4"/>
  <c r="O53" i="4"/>
  <c r="O44" i="4"/>
  <c r="O55" i="4"/>
  <c r="O45" i="4"/>
  <c r="O47" i="4"/>
  <c r="O58" i="4"/>
  <c r="O50" i="4"/>
  <c r="O43" i="4"/>
  <c r="O46" i="4"/>
  <c r="O59" i="4"/>
  <c r="O52" i="4"/>
  <c r="O48" i="4"/>
  <c r="P43" i="4"/>
  <c r="P51" i="4"/>
  <c r="P50" i="4"/>
  <c r="P54" i="4"/>
  <c r="P56" i="4"/>
  <c r="P48" i="4"/>
  <c r="P52" i="4"/>
  <c r="P44" i="4"/>
  <c r="P49" i="4"/>
  <c r="P46" i="4"/>
  <c r="P53" i="4"/>
  <c r="P59" i="4"/>
  <c r="P57" i="4"/>
  <c r="P45" i="4"/>
  <c r="P47" i="4"/>
  <c r="P58" i="4"/>
  <c r="E53" i="4"/>
  <c r="E57" i="4"/>
  <c r="E55" i="4"/>
  <c r="E54" i="4"/>
  <c r="E56" i="4"/>
  <c r="E58" i="4"/>
  <c r="E59" i="4"/>
  <c r="Q45" i="4"/>
  <c r="Q55" i="4"/>
  <c r="Q43" i="4"/>
  <c r="Q47" i="4"/>
  <c r="Q58" i="4"/>
  <c r="Q50" i="4"/>
  <c r="Q51" i="4"/>
  <c r="Q59" i="4"/>
  <c r="Q46" i="4"/>
  <c r="Q53" i="4"/>
  <c r="Q48" i="4"/>
  <c r="Q57" i="4"/>
  <c r="Q52" i="4"/>
  <c r="Q44" i="4"/>
  <c r="Q49" i="4"/>
  <c r="Q54" i="4"/>
  <c r="D55" i="4"/>
  <c r="D54" i="4"/>
  <c r="D59" i="4"/>
  <c r="D56" i="4"/>
  <c r="D57" i="4"/>
  <c r="D53" i="4"/>
  <c r="D58" i="4"/>
  <c r="C57" i="4"/>
  <c r="C58" i="4"/>
  <c r="C55" i="4"/>
  <c r="C56" i="4"/>
  <c r="C53" i="4"/>
  <c r="C54" i="4"/>
  <c r="S17" i="4"/>
  <c r="S42" i="4"/>
  <c r="N17" i="4"/>
  <c r="N42" i="4"/>
  <c r="O17" i="4"/>
  <c r="O42" i="4"/>
  <c r="P17" i="4"/>
  <c r="P42" i="4"/>
  <c r="Q17" i="4"/>
  <c r="Q42" i="4"/>
  <c r="R17" i="4"/>
  <c r="R42" i="4"/>
  <c r="L26" i="4"/>
  <c r="L25" i="4"/>
  <c r="G25" i="4"/>
  <c r="G26" i="4"/>
  <c r="N26" i="4"/>
  <c r="N25" i="4"/>
  <c r="H26" i="4"/>
  <c r="H25" i="4"/>
  <c r="O25" i="4"/>
  <c r="O26" i="4"/>
  <c r="I25" i="4"/>
  <c r="I26" i="4"/>
  <c r="D25" i="4"/>
  <c r="D26" i="4"/>
  <c r="Q25" i="4"/>
  <c r="Q26" i="4"/>
  <c r="K25" i="4"/>
  <c r="K26" i="4"/>
  <c r="P25" i="4"/>
  <c r="P26" i="4"/>
  <c r="R26" i="4"/>
  <c r="R25" i="4"/>
  <c r="J26" i="4"/>
  <c r="J25" i="4"/>
  <c r="S10" i="4"/>
  <c r="S13" i="4"/>
  <c r="S25" i="4"/>
  <c r="S24" i="4"/>
  <c r="S22" i="4"/>
  <c r="S26" i="4"/>
  <c r="S12" i="4"/>
  <c r="S23" i="4"/>
  <c r="S16" i="4"/>
  <c r="S11" i="4"/>
  <c r="S9" i="4"/>
  <c r="S21" i="4"/>
  <c r="S20" i="4"/>
  <c r="S14" i="4"/>
  <c r="S19" i="4"/>
  <c r="S18" i="4"/>
  <c r="S15" i="4"/>
  <c r="E26" i="4"/>
  <c r="E25" i="4"/>
  <c r="F25" i="4"/>
  <c r="F26" i="4"/>
  <c r="M25" i="4"/>
  <c r="M26" i="4"/>
  <c r="C25" i="4"/>
  <c r="C26" i="4"/>
  <c r="C41" i="4"/>
  <c r="A42" i="4"/>
  <c r="A43" i="4"/>
  <c r="L22" i="4"/>
  <c r="G21" i="4"/>
  <c r="N15" i="4"/>
  <c r="O20" i="4"/>
  <c r="O23" i="4"/>
  <c r="D22" i="4"/>
  <c r="Q13" i="4"/>
  <c r="Q11" i="4"/>
  <c r="K22" i="4"/>
  <c r="P22" i="4"/>
  <c r="R16" i="4"/>
  <c r="R18" i="4"/>
  <c r="F20" i="4"/>
  <c r="M22" i="4"/>
  <c r="G22" i="4"/>
  <c r="N20" i="4"/>
  <c r="N19" i="4"/>
  <c r="O18" i="4"/>
  <c r="O10" i="4"/>
  <c r="O14" i="4"/>
  <c r="I21" i="4"/>
  <c r="D20" i="4"/>
  <c r="Q16" i="4"/>
  <c r="Q14" i="4"/>
  <c r="K23" i="4"/>
  <c r="K20" i="4"/>
  <c r="P13" i="4"/>
  <c r="P20" i="4"/>
  <c r="R23" i="4"/>
  <c r="F24" i="4"/>
  <c r="L24" i="4"/>
  <c r="G23" i="4"/>
  <c r="G20" i="4"/>
  <c r="N10" i="4"/>
  <c r="N21" i="4"/>
  <c r="O13" i="4"/>
  <c r="I20" i="4"/>
  <c r="I22" i="4"/>
  <c r="Q10" i="4"/>
  <c r="K24" i="4"/>
  <c r="P16" i="4"/>
  <c r="P10" i="4"/>
  <c r="R11" i="4"/>
  <c r="R22" i="4"/>
  <c r="J24" i="4"/>
  <c r="M20" i="4"/>
  <c r="L20" i="4"/>
  <c r="N13" i="4"/>
  <c r="H21" i="4"/>
  <c r="O9" i="4"/>
  <c r="O21" i="4"/>
  <c r="I23" i="4"/>
  <c r="Q21" i="4"/>
  <c r="Q23" i="4"/>
  <c r="K21" i="4"/>
  <c r="P19" i="4"/>
  <c r="P24" i="4"/>
  <c r="P18" i="4"/>
  <c r="R19" i="4"/>
  <c r="R24" i="4"/>
  <c r="J23" i="4"/>
  <c r="J21" i="4"/>
  <c r="E22" i="4"/>
  <c r="F23" i="4"/>
  <c r="N18" i="4"/>
  <c r="N16" i="4"/>
  <c r="N12" i="4"/>
  <c r="O12" i="4"/>
  <c r="O15" i="4"/>
  <c r="I24" i="4"/>
  <c r="Q12" i="4"/>
  <c r="Q24" i="4"/>
  <c r="P11" i="4"/>
  <c r="P9" i="4"/>
  <c r="P14" i="4"/>
  <c r="R21" i="4"/>
  <c r="R13" i="4"/>
  <c r="J22" i="4"/>
  <c r="E20" i="4"/>
  <c r="M24" i="4"/>
  <c r="L23" i="4"/>
  <c r="N22" i="4"/>
  <c r="N11" i="4"/>
  <c r="H22" i="4"/>
  <c r="O24" i="4"/>
  <c r="O16" i="4"/>
  <c r="D24" i="4"/>
  <c r="Q15" i="4"/>
  <c r="Q9" i="4"/>
  <c r="P23" i="4"/>
  <c r="P12" i="4"/>
  <c r="R12" i="4"/>
  <c r="R10" i="4"/>
  <c r="R15" i="4"/>
  <c r="J20" i="4"/>
  <c r="L21" i="4"/>
  <c r="G24" i="4"/>
  <c r="N9" i="4"/>
  <c r="N23" i="4"/>
  <c r="H24" i="4"/>
  <c r="H20" i="4"/>
  <c r="O11" i="4"/>
  <c r="D23" i="4"/>
  <c r="Q18" i="4"/>
  <c r="P21" i="4"/>
  <c r="P15" i="4"/>
  <c r="R20" i="4"/>
  <c r="E24" i="4"/>
  <c r="F22" i="4"/>
  <c r="F21" i="4"/>
  <c r="N24" i="4"/>
  <c r="N14" i="4"/>
  <c r="H23" i="4"/>
  <c r="O22" i="4"/>
  <c r="O19" i="4"/>
  <c r="D21" i="4"/>
  <c r="Q22" i="4"/>
  <c r="Q20" i="4"/>
  <c r="Q19" i="4"/>
  <c r="R9" i="4"/>
  <c r="R14" i="4"/>
  <c r="E23" i="4"/>
  <c r="M23" i="4"/>
  <c r="E21" i="4"/>
  <c r="M21" i="4"/>
  <c r="H42" i="4"/>
  <c r="L46" i="4"/>
  <c r="D52" i="4"/>
  <c r="M51" i="4"/>
  <c r="L47" i="4"/>
  <c r="J50" i="4"/>
  <c r="E52" i="4"/>
  <c r="L44" i="4"/>
  <c r="G48" i="4"/>
  <c r="K43" i="4"/>
  <c r="H45" i="4"/>
  <c r="J48" i="4"/>
  <c r="C52" i="4"/>
  <c r="C44" i="4"/>
  <c r="J46" i="4"/>
  <c r="H44" i="4"/>
  <c r="L49" i="4"/>
  <c r="D50" i="4"/>
  <c r="I52" i="4"/>
  <c r="M43" i="4"/>
  <c r="L52" i="4"/>
  <c r="D51" i="4"/>
  <c r="I50" i="4"/>
  <c r="L48" i="4"/>
  <c r="E48" i="4"/>
  <c r="K45" i="4"/>
  <c r="L43" i="4"/>
  <c r="C51" i="4"/>
  <c r="C43" i="4"/>
  <c r="K46" i="4"/>
  <c r="E45" i="4"/>
  <c r="M45" i="4"/>
  <c r="D48" i="4"/>
  <c r="H43" i="4"/>
  <c r="M44" i="4"/>
  <c r="M47" i="4"/>
  <c r="D45" i="4"/>
  <c r="I49" i="4"/>
  <c r="L45" i="4"/>
  <c r="F43" i="4"/>
  <c r="K47" i="4"/>
  <c r="I47" i="4"/>
  <c r="C50" i="4"/>
  <c r="C48" i="4"/>
  <c r="L50" i="4"/>
  <c r="M50" i="4"/>
  <c r="F46" i="4"/>
  <c r="K44" i="4"/>
  <c r="I43" i="4"/>
  <c r="I44" i="4"/>
  <c r="F51" i="4"/>
  <c r="E49" i="4"/>
  <c r="M46" i="4"/>
  <c r="F47" i="4"/>
  <c r="E46" i="4"/>
  <c r="H49" i="4"/>
  <c r="C49" i="4"/>
  <c r="J47" i="4"/>
  <c r="H52" i="4"/>
  <c r="H46" i="4"/>
  <c r="G52" i="4"/>
  <c r="D49" i="4"/>
  <c r="I45" i="4"/>
  <c r="H48" i="4"/>
  <c r="F52" i="4"/>
  <c r="D46" i="4"/>
  <c r="M49" i="4"/>
  <c r="G44" i="4"/>
  <c r="D47" i="4"/>
  <c r="K51" i="4"/>
  <c r="J52" i="4"/>
  <c r="C45" i="4"/>
  <c r="K52" i="4"/>
  <c r="G43" i="4"/>
  <c r="F50" i="4"/>
  <c r="H50" i="4"/>
  <c r="H51" i="4"/>
  <c r="G45" i="4"/>
  <c r="D44" i="4"/>
  <c r="I51" i="4"/>
  <c r="J51" i="4"/>
  <c r="F49" i="4"/>
  <c r="E51" i="4"/>
  <c r="C47" i="4"/>
  <c r="J43" i="4"/>
  <c r="J44" i="4"/>
  <c r="G50" i="4"/>
  <c r="E50" i="4"/>
  <c r="J45" i="4"/>
  <c r="F48" i="4"/>
  <c r="K48" i="4"/>
  <c r="K49" i="4"/>
  <c r="G51" i="4"/>
  <c r="F44" i="4"/>
  <c r="I46" i="4"/>
  <c r="M48" i="4"/>
  <c r="G47" i="4"/>
  <c r="E47" i="4"/>
  <c r="C46" i="4"/>
  <c r="E43" i="4"/>
  <c r="G49" i="4"/>
  <c r="V60" i="4" l="1"/>
  <c r="A44" i="4"/>
  <c r="A45" i="4" l="1"/>
  <c r="A46" i="4" l="1"/>
  <c r="A47" i="4" l="1"/>
  <c r="A48" i="4" l="1"/>
  <c r="A49" i="4" l="1"/>
  <c r="A50" i="4" l="1"/>
  <c r="A51" i="4" l="1"/>
  <c r="A52" i="4" l="1"/>
  <c r="A53" i="4" l="1"/>
  <c r="A54" i="4"/>
  <c r="A55" i="4"/>
  <c r="A56" i="4"/>
  <c r="A57" i="4"/>
  <c r="A58" i="4"/>
  <c r="A59" i="4"/>
  <c r="V59" i="4" l="1"/>
  <c r="V58" i="4"/>
  <c r="D23" i="1" l="1"/>
  <c r="F23" i="1" s="1"/>
  <c r="D22" i="1"/>
  <c r="D21" i="1"/>
  <c r="D20" i="1"/>
  <c r="D19" i="1"/>
  <c r="D18" i="1"/>
  <c r="D17" i="1"/>
  <c r="D16" i="1"/>
  <c r="D15" i="1"/>
  <c r="BC1" i="2"/>
  <c r="AZ1" i="2"/>
  <c r="AW1" i="2"/>
  <c r="AT1" i="2"/>
  <c r="AQ1" i="2"/>
  <c r="AN1" i="2"/>
  <c r="AK1" i="2"/>
  <c r="AH1" i="2"/>
  <c r="AE1" i="2"/>
  <c r="V56" i="4" l="1"/>
  <c r="V57" i="4"/>
  <c r="V54" i="4"/>
  <c r="V53" i="4"/>
  <c r="V55" i="4"/>
  <c r="Y1" i="2"/>
  <c r="V1" i="2"/>
  <c r="S1" i="2"/>
  <c r="P1" i="2"/>
  <c r="M1" i="2"/>
  <c r="J1" i="2"/>
  <c r="G1" i="2"/>
  <c r="D1" i="2"/>
  <c r="AB1" i="2"/>
  <c r="F14" i="4"/>
  <c r="G18" i="4"/>
  <c r="I11" i="4"/>
  <c r="I13" i="4"/>
  <c r="J11" i="4"/>
  <c r="G13" i="4"/>
  <c r="I12" i="4"/>
  <c r="K12" i="4"/>
  <c r="M16" i="4"/>
  <c r="H10" i="4"/>
  <c r="D16" i="4"/>
  <c r="C15" i="4"/>
  <c r="F10" i="4"/>
  <c r="F11" i="4"/>
  <c r="E11" i="4"/>
  <c r="E14" i="4"/>
  <c r="I9" i="4"/>
  <c r="F15" i="4"/>
  <c r="G19" i="4"/>
  <c r="H13" i="4"/>
  <c r="H16" i="4"/>
  <c r="K14" i="4"/>
  <c r="G15" i="4"/>
  <c r="H14" i="4"/>
  <c r="K16" i="4"/>
  <c r="M10" i="4"/>
  <c r="H9" i="4"/>
  <c r="I19" i="4"/>
  <c r="C16" i="4"/>
  <c r="E9" i="4"/>
  <c r="D10" i="4"/>
  <c r="D12" i="4"/>
  <c r="L11" i="4"/>
  <c r="C12" i="4"/>
  <c r="J16" i="4"/>
  <c r="L18" i="4"/>
  <c r="L12" i="4"/>
  <c r="G11" i="4"/>
  <c r="K15" i="4"/>
  <c r="L13" i="4"/>
  <c r="G10" i="4"/>
  <c r="D15" i="4"/>
  <c r="M13" i="4"/>
  <c r="L16" i="4"/>
  <c r="H18" i="4"/>
  <c r="C18" i="4"/>
  <c r="K18" i="4"/>
  <c r="C14" i="4"/>
  <c r="J18" i="4"/>
  <c r="M18" i="4"/>
  <c r="M11" i="4"/>
  <c r="G14" i="4"/>
  <c r="D19" i="4"/>
  <c r="F18" i="4"/>
  <c r="G9" i="4"/>
  <c r="I10" i="4"/>
  <c r="F13" i="4"/>
  <c r="L15" i="4"/>
  <c r="G12" i="4"/>
  <c r="C19" i="4"/>
  <c r="F9" i="4"/>
  <c r="E12" i="4"/>
  <c r="J14" i="4"/>
  <c r="K13" i="4"/>
  <c r="F16" i="4"/>
  <c r="M19" i="4"/>
  <c r="M12" i="4"/>
  <c r="D13" i="4"/>
  <c r="E19" i="4"/>
  <c r="L19" i="4"/>
  <c r="H19" i="4"/>
  <c r="E16" i="4"/>
  <c r="L10" i="4"/>
  <c r="L9" i="4"/>
  <c r="C10" i="4"/>
  <c r="E10" i="4"/>
  <c r="I18" i="4"/>
  <c r="F12" i="4"/>
  <c r="D18" i="4"/>
  <c r="J9" i="4"/>
  <c r="E13" i="4"/>
  <c r="F19" i="4"/>
  <c r="I14" i="4"/>
  <c r="K10" i="4"/>
  <c r="M15" i="4"/>
  <c r="H12" i="4"/>
  <c r="J12" i="4"/>
  <c r="J13" i="4"/>
  <c r="L14" i="4"/>
  <c r="C9" i="4"/>
  <c r="D9" i="4"/>
  <c r="C13" i="4"/>
  <c r="D11" i="4"/>
  <c r="K9" i="4"/>
  <c r="H15" i="4"/>
  <c r="K11" i="4"/>
  <c r="M9" i="4"/>
  <c r="I16" i="4"/>
  <c r="J10" i="4"/>
  <c r="J19" i="4"/>
  <c r="E15" i="4"/>
  <c r="H11" i="4"/>
  <c r="D14" i="4"/>
  <c r="E18" i="4"/>
  <c r="G16" i="4"/>
  <c r="K19" i="4"/>
  <c r="J15" i="4"/>
  <c r="C11" i="4"/>
  <c r="M14" i="4"/>
  <c r="I15" i="4"/>
  <c r="V47" i="4" l="1"/>
  <c r="V50" i="4"/>
  <c r="V52" i="4"/>
  <c r="V51" i="4"/>
  <c r="V48" i="4"/>
  <c r="V46" i="4"/>
  <c r="V49" i="4"/>
  <c r="V43" i="4"/>
  <c r="V45" i="4"/>
  <c r="V44" i="4"/>
  <c r="V42" i="4"/>
  <c r="F33" i="4"/>
  <c r="D9" i="1"/>
  <c r="D8" i="1"/>
  <c r="D7" i="1"/>
  <c r="D6" i="1"/>
  <c r="D5" i="1"/>
  <c r="D4" i="1"/>
  <c r="D3" i="1"/>
  <c r="D10" i="1"/>
  <c r="D11" i="1"/>
  <c r="F11" i="1" s="1"/>
  <c r="D12" i="1"/>
  <c r="F10" i="1" l="1"/>
  <c r="F9" i="1"/>
  <c r="U15" i="4" s="1"/>
  <c r="F8" i="1"/>
  <c r="U14" i="4" s="1"/>
  <c r="F7" i="1"/>
  <c r="U13" i="4" s="1"/>
  <c r="F6" i="1"/>
  <c r="F5" i="1"/>
  <c r="F4" i="1"/>
  <c r="F3" i="1"/>
  <c r="U9" i="4" s="1"/>
  <c r="F22" i="1"/>
  <c r="F21" i="1"/>
  <c r="F20" i="1"/>
  <c r="F19" i="1"/>
  <c r="F18" i="1"/>
  <c r="F17" i="1"/>
  <c r="F16" i="1"/>
  <c r="F15" i="1"/>
  <c r="U12" i="4"/>
  <c r="U11" i="4"/>
  <c r="U10" i="4"/>
  <c r="U23" i="4"/>
  <c r="U22" i="4"/>
  <c r="U21" i="4"/>
  <c r="U20" i="4"/>
  <c r="U24" i="4"/>
  <c r="U19" i="4"/>
  <c r="U18" i="4"/>
  <c r="U17" i="4"/>
  <c r="U16" i="4"/>
  <c r="U27" i="4" l="1" a="1"/>
  <c r="U27" i="4" s="1"/>
  <c r="F24" i="1"/>
  <c r="G4" i="1"/>
  <c r="G6" i="1"/>
  <c r="G8" i="1"/>
  <c r="G10" i="1"/>
  <c r="G15" i="1"/>
  <c r="G17" i="1"/>
  <c r="G19" i="1"/>
  <c r="G21" i="1"/>
  <c r="G23" i="1"/>
  <c r="G5" i="1"/>
  <c r="G9" i="1"/>
  <c r="G11" i="1"/>
  <c r="G16" i="1"/>
  <c r="G18" i="1"/>
  <c r="G20" i="1"/>
  <c r="G22" i="1"/>
  <c r="F12" i="1"/>
  <c r="G3" i="1"/>
  <c r="G7" i="1"/>
  <c r="V25" i="4" l="1"/>
  <c r="V26" i="4"/>
  <c r="G24" i="1"/>
  <c r="G12" i="1"/>
  <c r="F27" i="1"/>
  <c r="G27" i="1" l="1"/>
  <c r="H10" i="1" s="1"/>
  <c r="I10" i="1" s="1"/>
  <c r="H6" i="1" l="1"/>
  <c r="I6" i="1" s="1"/>
  <c r="H21" i="1"/>
  <c r="I21" i="1" s="1"/>
  <c r="H11" i="1"/>
  <c r="I11" i="1" s="1"/>
  <c r="H22" i="1"/>
  <c r="I22" i="1" s="1"/>
  <c r="H8" i="1"/>
  <c r="I8" i="1" s="1"/>
  <c r="H9" i="1"/>
  <c r="I9" i="1" s="1"/>
  <c r="H19" i="1"/>
  <c r="I19" i="1" s="1"/>
  <c r="H20" i="1"/>
  <c r="I20" i="1" s="1"/>
  <c r="H7" i="1"/>
  <c r="I7" i="1" s="1"/>
  <c r="H3" i="1"/>
  <c r="I3" i="1" s="1"/>
  <c r="H4" i="1"/>
  <c r="I4" i="1" s="1"/>
  <c r="H18" i="1"/>
  <c r="I18" i="1" s="1"/>
  <c r="H15" i="1"/>
  <c r="I15" i="1" s="1"/>
  <c r="H5" i="1"/>
  <c r="I5" i="1" s="1"/>
  <c r="H23" i="1"/>
  <c r="I23" i="1" s="1"/>
  <c r="H17" i="1"/>
  <c r="I17" i="1" s="1"/>
  <c r="H16" i="1"/>
  <c r="I16" i="1" s="1"/>
  <c r="I24" i="1" l="1"/>
  <c r="I12" i="1"/>
  <c r="H12" i="1"/>
  <c r="H24" i="1"/>
  <c r="I27" i="1" l="1"/>
  <c r="H27" i="1"/>
  <c r="F36" i="4" l="1"/>
  <c r="V9" i="4" l="1"/>
  <c r="V23" i="4" l="1"/>
  <c r="V19" i="4"/>
  <c r="V16" i="4"/>
  <c r="V14" i="4"/>
  <c r="V20" i="4"/>
  <c r="V22" i="4"/>
  <c r="V13" i="4"/>
  <c r="V21" i="4"/>
  <c r="V10" i="4"/>
  <c r="V12" i="4"/>
  <c r="V17" i="4"/>
  <c r="V15" i="4"/>
  <c r="V18" i="4"/>
  <c r="V24" i="4"/>
  <c r="V11" i="4"/>
  <c r="V27" i="4" l="1" a="1"/>
  <c r="V27" i="4" s="1"/>
  <c r="B30" i="4" a="1"/>
  <c r="B30" i="4" s="1"/>
  <c r="B33" i="4" s="1"/>
  <c r="B36" i="4" s="1"/>
  <c r="M32" i="4" s="1"/>
  <c r="N32" i="4" s="1"/>
  <c r="M33" i="4" l="1"/>
  <c r="N33" i="4" s="1"/>
  <c r="M35" i="4"/>
  <c r="N35" i="4" s="1"/>
  <c r="M34" i="4"/>
  <c r="N3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C1BB7-907A-4604-93EE-9E6A06CB2FED}" keepAlive="1" name="Requête - ^GSPC" description="Connexion à la requête « ^GSPC » dans le classeur." type="5" refreshedVersion="6" background="1" saveData="1">
    <dbPr connection="Provider=Microsoft.Mashup.OleDb.1;Data Source=$Workbook$;Location=^GSPC;Extended Properties=&quot;&quot;" command="SELECT * FROM [^GSPC]"/>
  </connection>
  <connection id="2" xr16:uid="{F9DD3E4F-41E7-440A-B4E9-5A9A13795048}" keepAlive="1" name="Requête - GetNamedRangeValue" description="Connexion à la requête « GetNamedRangeValue » dans le classeur." type="5" refreshedVersion="0" background="1">
    <dbPr connection="Provider=Microsoft.Mashup.OleDb.1;Data Source=$Workbook$;Location=GetNamedRangeValue;Extended Properties=&quot;&quot;" command="SELECT * FROM [GetNamedRangeValue]"/>
  </connection>
  <connection id="3" xr16:uid="{D4CE3287-3617-4C0F-A504-011830619CDA}" keepAlive="1" name="Requête - Long0" description="Connexion à la requête « Long0 » dans le classeur." type="5" refreshedVersion="6" background="1" saveData="1">
    <dbPr connection="Provider=Microsoft.Mashup.OleDb.1;Data Source=$Workbook$;Location=Long0;Extended Properties=&quot;&quot;" command="SELECT * FROM [Long0]"/>
  </connection>
  <connection id="4" xr16:uid="{83E76371-D7A4-4D3B-80BB-EDD906371CA8}" keepAlive="1" name="Requête - Long1" description="Connexion à la requête « Long1 » dans le classeur." type="5" refreshedVersion="6" background="1" saveData="1">
    <dbPr connection="Provider=Microsoft.Mashup.OleDb.1;Data Source=$Workbook$;Location=Long1;Extended Properties=&quot;&quot;" command="SELECT * FROM [Long1]"/>
  </connection>
  <connection id="5" xr16:uid="{A3B98D03-1C77-4DC8-96F9-4B442021B2AC}" keepAlive="1" name="Requête - Long2" description="Connexion à la requête « Long2 » dans le classeur." type="5" refreshedVersion="6" background="1" saveData="1">
    <dbPr connection="Provider=Microsoft.Mashup.OleDb.1;Data Source=$Workbook$;Location=Long2;Extended Properties=&quot;&quot;" command="SELECT * FROM [Long2]"/>
  </connection>
  <connection id="6" xr16:uid="{BA48B5B8-443E-46C3-A80D-C9F5478FA9DA}" keepAlive="1" name="Requête - Long3" description="Connexion à la requête « Long3 » dans le classeur." type="5" refreshedVersion="6" background="1" saveData="1">
    <dbPr connection="Provider=Microsoft.Mashup.OleDb.1;Data Source=$Workbook$;Location=Long3;Extended Properties=&quot;&quot;" command="SELECT * FROM [Long3]"/>
  </connection>
  <connection id="7" xr16:uid="{E3DEC5C1-FA35-4A92-8233-05542BAFB01B}" keepAlive="1" name="Requête - Long4" description="Connexion à la requête « Long4 » dans le classeur." type="5" refreshedVersion="6" background="1" saveData="1">
    <dbPr connection="Provider=Microsoft.Mashup.OleDb.1;Data Source=$Workbook$;Location=Long4;Extended Properties=&quot;&quot;" command="SELECT * FROM [Long4]"/>
  </connection>
  <connection id="8" xr16:uid="{4D8B8A83-7892-4136-9565-931B80A00767}" keepAlive="1" name="Requête - Long5" description="Connexion à la requête « Long5 » dans le classeur." type="5" refreshedVersion="6" background="1" saveData="1">
    <dbPr connection="Provider=Microsoft.Mashup.OleDb.1;Data Source=$Workbook$;Location=Long5;Extended Properties=&quot;&quot;" command="SELECT * FROM [Long5]"/>
  </connection>
  <connection id="9" xr16:uid="{135788EC-CEDD-4C6C-A97D-A504AAC9511B}" keepAlive="1" name="Requête - Long6" description="Connexion à la requête « Long6 » dans le classeur." type="5" refreshedVersion="6" background="1" saveData="1">
    <dbPr connection="Provider=Microsoft.Mashup.OleDb.1;Data Source=$Workbook$;Location=Long6;Extended Properties=&quot;&quot;" command="SELECT * FROM [Long6]"/>
  </connection>
  <connection id="10" xr16:uid="{3AF7F3EC-2DF0-43A9-9FE4-5213E5ED8A25}" keepAlive="1" name="Requête - Long7" description="Connexion à la requête « Long7 » dans le classeur." type="5" refreshedVersion="6" background="1" saveData="1">
    <dbPr connection="Provider=Microsoft.Mashup.OleDb.1;Data Source=$Workbook$;Location=Long7;Extended Properties=&quot;&quot;" command="SELECT * FROM [Long7]"/>
  </connection>
  <connection id="11" xr16:uid="{6AF05644-8DDD-42D9-A1A0-D8A2EC3AC277}" keepAlive="1" name="Requête - Long8" description="Connexion à la requête « Long8 » dans le classeur." type="5" refreshedVersion="6" background="1" saveData="1">
    <dbPr connection="Provider=Microsoft.Mashup.OleDb.1;Data Source=$Workbook$;Location=Long8;Extended Properties=&quot;&quot;" command="SELECT * FROM [Long8]"/>
  </connection>
  <connection id="12" xr16:uid="{D62210D9-2803-4039-BCEE-31AEA4430820}" keepAlive="1" name="Requête - Short0" description="Connexion à la requête « Short0 » dans le classeur." type="5" refreshedVersion="6" background="1" saveData="1">
    <dbPr connection="Provider=Microsoft.Mashup.OleDb.1;Data Source=$Workbook$;Location=Short0;Extended Properties=&quot;&quot;" command="SELECT * FROM [Short0]"/>
  </connection>
  <connection id="13" xr16:uid="{966C29F1-0695-4685-B7E4-EEC6F5443953}" keepAlive="1" name="Requête - Short1" description="Connexion à la requête « Short1 » dans le classeur." type="5" refreshedVersion="6" background="1" saveData="1">
    <dbPr connection="Provider=Microsoft.Mashup.OleDb.1;Data Source=$Workbook$;Location=Short1;Extended Properties=&quot;&quot;" command="SELECT * FROM [Short1]"/>
  </connection>
  <connection id="14" xr16:uid="{05CAC7F8-078C-4FA8-BA9A-3FF8406C91B7}" keepAlive="1" name="Requête - Short2" description="Connexion à la requête « Short2 » dans le classeur." type="5" refreshedVersion="6" background="1" saveData="1">
    <dbPr connection="Provider=Microsoft.Mashup.OleDb.1;Data Source=$Workbook$;Location=Short2;Extended Properties=&quot;&quot;" command="SELECT * FROM [Short2]"/>
  </connection>
  <connection id="15" xr16:uid="{8391A05F-F3F5-4A9C-AAA8-E0B2089413B9}" keepAlive="1" name="Requête - Short3" description="Connexion à la requête « Short3 » dans le classeur." type="5" refreshedVersion="6" background="1" saveData="1">
    <dbPr connection="Provider=Microsoft.Mashup.OleDb.1;Data Source=$Workbook$;Location=Short3;Extended Properties=&quot;&quot;" command="SELECT * FROM [Short3]"/>
  </connection>
  <connection id="16" xr16:uid="{3D493477-A464-4057-880E-40211355E1C3}" keepAlive="1" name="Requête - Short4" description="Connexion à la requête « Short4 » dans le classeur." type="5" refreshedVersion="6" background="1" saveData="1">
    <dbPr connection="Provider=Microsoft.Mashup.OleDb.1;Data Source=$Workbook$;Location=Short4;Extended Properties=&quot;&quot;" command="SELECT * FROM [Short4]"/>
  </connection>
  <connection id="17" xr16:uid="{23A8459B-1EE6-49CA-948C-8494BD66740B}" keepAlive="1" name="Requête - Short5" description="Connexion à la requête « Short5 » dans le classeur." type="5" refreshedVersion="6" background="1" saveData="1">
    <dbPr connection="Provider=Microsoft.Mashup.OleDb.1;Data Source=$Workbook$;Location=Short5;Extended Properties=&quot;&quot;" command="SELECT * FROM [Short5]"/>
  </connection>
  <connection id="18" xr16:uid="{4A8609E4-9546-446F-BCD2-B432C8160BDB}" keepAlive="1" name="Requête - Short6" description="Connexion à la requête « Short6 » dans le classeur." type="5" refreshedVersion="6" background="1" saveData="1">
    <dbPr connection="Provider=Microsoft.Mashup.OleDb.1;Data Source=$Workbook$;Location=Short6;Extended Properties=&quot;&quot;" command="SELECT * FROM [Short6]"/>
  </connection>
  <connection id="19" xr16:uid="{0EE0F011-FB1A-4E94-AEC5-1728FEDC0CAE}" keepAlive="1" name="Requête - Short7" description="Connexion à la requête « Short7 » dans le classeur." type="5" refreshedVersion="6" background="1" saveData="1">
    <dbPr connection="Provider=Microsoft.Mashup.OleDb.1;Data Source=$Workbook$;Location=Short7;Extended Properties=&quot;&quot;" command="SELECT * FROM [Short7]"/>
  </connection>
  <connection id="20" xr16:uid="{153953BA-C7F4-42BC-BE91-AE585EAE2949}" keepAlive="1" name="Requête - Short8" description="Connexion à la requête « Short8 » dans le classeur." type="5" refreshedVersion="6" background="1" saveData="1">
    <dbPr connection="Provider=Microsoft.Mashup.OleDb.1;Data Source=$Workbook$;Location=Short8;Extended Properties=&quot;&quot;" command="SELECT * FROM [Short8]"/>
  </connection>
  <connection id="21" xr16:uid="{DA8956CE-FAF4-4E77-BD0F-EB591879FF8F}" keepAlive="1" name="Requête - YahooGetTicker" description="Connexion à la requête « YahooGetTicker » dans le classeur." type="5" refreshedVersion="6" background="1" saveData="1">
    <dbPr connection="Provider=Microsoft.Mashup.OleDb.1;Data Source=$Workbook$;Location=YahooGetTicker;Extended Properties=&quot;&quot;" command="SELECT * FROM [YahooGetTicker]"/>
  </connection>
</connections>
</file>

<file path=xl/sharedStrings.xml><?xml version="1.0" encoding="utf-8"?>
<sst xmlns="http://schemas.openxmlformats.org/spreadsheetml/2006/main" count="134" uniqueCount="53">
  <si>
    <t>Long Portfolio - Current</t>
  </si>
  <si>
    <t>Company</t>
  </si>
  <si>
    <t>Ticker</t>
  </si>
  <si>
    <t>Beta</t>
  </si>
  <si>
    <t>Current Price $</t>
  </si>
  <si>
    <t># Shares</t>
  </si>
  <si>
    <t>$ Net Exposure</t>
  </si>
  <si>
    <t>$ Gross Exposure</t>
  </si>
  <si>
    <t>Net Weight (Total Portfolio)</t>
  </si>
  <si>
    <t>Net Weighted Beta (Total Portfolio)</t>
  </si>
  <si>
    <t>Short Portfolio - Current</t>
  </si>
  <si>
    <t>Total Portfolio - Current</t>
  </si>
  <si>
    <t>Net Weight</t>
  </si>
  <si>
    <t>Portfolio Beta</t>
  </si>
  <si>
    <t>Date</t>
  </si>
  <si>
    <t>Adj Close</t>
  </si>
  <si>
    <t>S&amp;P 500</t>
  </si>
  <si>
    <t>Daily%</t>
  </si>
  <si>
    <t/>
  </si>
  <si>
    <t>BBY</t>
  </si>
  <si>
    <t>LEN</t>
  </si>
  <si>
    <t>SPLK</t>
  </si>
  <si>
    <t>VTRS</t>
  </si>
  <si>
    <t>XPO</t>
  </si>
  <si>
    <t>MOS</t>
  </si>
  <si>
    <t>WING</t>
  </si>
  <si>
    <t>OLED</t>
  </si>
  <si>
    <t xml:space="preserve">*Indicative only, does not account for weightings
</t>
  </si>
  <si>
    <t>Av Correlation</t>
  </si>
  <si>
    <t>Long = 1, Short = -1</t>
  </si>
  <si>
    <t>Match?</t>
  </si>
  <si>
    <t>Correlation Matrix</t>
  </si>
  <si>
    <t>Av Asset Std Dev (Annual)</t>
  </si>
  <si>
    <t>Portfolio Standard Dev (Annual)</t>
  </si>
  <si>
    <t>*Weekly</t>
  </si>
  <si>
    <t>Av Asset Std Dev</t>
  </si>
  <si>
    <t>Portfolio Standard Dev</t>
  </si>
  <si>
    <t>Return</t>
  </si>
  <si>
    <t>Volatility</t>
  </si>
  <si>
    <t>Gross Sharpe</t>
  </si>
  <si>
    <t>*Matrix Formula</t>
  </si>
  <si>
    <t>Scenario Analysis</t>
  </si>
  <si>
    <t>Portfolio Variance</t>
  </si>
  <si>
    <r>
      <t>*Calculate gross exposure of positions by quantity x current price
*Calculate net exposure in each asset by calculating gross exposure of the long positions in the asset - gross positions of short positions in the asset
*</t>
    </r>
    <r>
      <rPr>
        <b/>
        <sz val="11"/>
        <color rgb="FFFF0000"/>
        <rFont val="Calibri"/>
        <family val="2"/>
        <scheme val="minor"/>
      </rPr>
      <t>Net short positions will equate to a negative weighting</t>
    </r>
    <r>
      <rPr>
        <sz val="11"/>
        <rFont val="Calibri"/>
        <family val="2"/>
        <scheme val="minor"/>
      </rPr>
      <t xml:space="preserve">
*Convert all net exposures to a single currency so that weightings can be caluclated across the portfolio
</t>
    </r>
  </si>
  <si>
    <t>% Weight</t>
  </si>
  <si>
    <t>$ Net Allocation</t>
  </si>
  <si>
    <r>
      <t xml:space="preserve">This sheet has been password-protected to prevent user error. If you would like to unlock the sheet, the password is "portvol". Go to </t>
    </r>
    <r>
      <rPr>
        <b/>
        <i/>
        <sz val="11"/>
        <color theme="0"/>
        <rFont val="Calibri"/>
        <family val="2"/>
        <scheme val="minor"/>
      </rPr>
      <t>Review</t>
    </r>
    <r>
      <rPr>
        <b/>
        <sz val="11"/>
        <color theme="0"/>
        <rFont val="Calibri"/>
        <family val="2"/>
        <scheme val="minor"/>
      </rPr>
      <t xml:space="preserve"> on the ribbon, and then click on </t>
    </r>
    <r>
      <rPr>
        <b/>
        <i/>
        <sz val="11"/>
        <color theme="0"/>
        <rFont val="Calibri"/>
        <family val="2"/>
        <scheme val="minor"/>
      </rPr>
      <t xml:space="preserve">Unprotect Sheet </t>
    </r>
    <r>
      <rPr>
        <b/>
        <sz val="11"/>
        <color theme="0"/>
        <rFont val="Calibri"/>
        <family val="2"/>
        <scheme val="minor"/>
      </rPr>
      <t>and type in the password.</t>
    </r>
  </si>
  <si>
    <t>Variance-Covariance Matrix &amp; Calculations</t>
  </si>
  <si>
    <t>PORTFOLIO VOLATILITY</t>
  </si>
  <si>
    <t>Time window (in Years)</t>
  </si>
  <si>
    <t>LVS</t>
  </si>
  <si>
    <t>TTEC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</si>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</sst>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0000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6" fillId="4" borderId="17" applyNumberFormat="0" applyAlignment="0" applyProtection="0"/>
    <xf numFmtId="0" fontId="7" fillId="4" borderId="1" applyNumberFormat="0" applyAlignment="0" applyProtection="0"/>
    <xf numFmtId="0" fontId="5" fillId="5" borderId="18" applyNumberFormat="0" applyFont="0" applyAlignment="0" applyProtection="0"/>
  </cellStyleXfs>
  <cellXfs count="160">
    <xf numFmtId="0" fontId="0" fillId="0" borderId="0" xfId="0"/>
    <xf numFmtId="0" fontId="3" fillId="0" borderId="4" xfId="0" applyFont="1" applyBorder="1"/>
    <xf numFmtId="0" fontId="3" fillId="0" borderId="5" xfId="0" quotePrefix="1" applyFont="1" applyBorder="1"/>
    <xf numFmtId="0" fontId="3" fillId="0" borderId="5" xfId="0" applyFont="1" applyBorder="1" applyAlignment="1">
      <alignment wrapText="1"/>
    </xf>
    <xf numFmtId="0" fontId="1" fillId="2" borderId="6" xfId="1" applyBorder="1"/>
    <xf numFmtId="0" fontId="1" fillId="2" borderId="7" xfId="1" quotePrefix="1" applyBorder="1"/>
    <xf numFmtId="4" fontId="0" fillId="0" borderId="5" xfId="0" applyNumberFormat="1" applyBorder="1"/>
    <xf numFmtId="10" fontId="0" fillId="0" borderId="5" xfId="0" applyNumberFormat="1" applyBorder="1"/>
    <xf numFmtId="0" fontId="1" fillId="2" borderId="8" xfId="1" applyBorder="1"/>
    <xf numFmtId="0" fontId="1" fillId="2" borderId="1" xfId="1" quotePrefix="1" applyBorder="1"/>
    <xf numFmtId="4" fontId="0" fillId="0" borderId="0" xfId="0" applyNumberFormat="1" applyBorder="1"/>
    <xf numFmtId="10" fontId="0" fillId="0" borderId="0" xfId="0" applyNumberFormat="1" applyBorder="1"/>
    <xf numFmtId="0" fontId="1" fillId="0" borderId="9" xfId="1" applyFill="1" applyBorder="1"/>
    <xf numFmtId="0" fontId="1" fillId="0" borderId="10" xfId="1" quotePrefix="1" applyFill="1" applyBorder="1"/>
    <xf numFmtId="2" fontId="1" fillId="0" borderId="10" xfId="1" applyNumberFormat="1" applyFill="1" applyBorder="1"/>
    <xf numFmtId="0" fontId="1" fillId="0" borderId="10" xfId="1" applyFill="1" applyBorder="1"/>
    <xf numFmtId="4" fontId="0" fillId="0" borderId="11" xfId="0" applyNumberFormat="1" applyBorder="1"/>
    <xf numFmtId="10" fontId="0" fillId="0" borderId="11" xfId="0" applyNumberFormat="1" applyBorder="1"/>
    <xf numFmtId="0" fontId="0" fillId="0" borderId="12" xfId="0" applyBorder="1"/>
    <xf numFmtId="0" fontId="0" fillId="0" borderId="11" xfId="0" applyBorder="1"/>
    <xf numFmtId="2" fontId="0" fillId="0" borderId="11" xfId="0" applyNumberFormat="1" applyBorder="1"/>
    <xf numFmtId="0" fontId="3" fillId="0" borderId="2" xfId="0" applyFont="1" applyBorder="1"/>
    <xf numFmtId="0" fontId="3" fillId="0" borderId="3" xfId="0" quotePrefix="1" applyFont="1" applyBorder="1"/>
    <xf numFmtId="0" fontId="3" fillId="0" borderId="3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10" fontId="0" fillId="0" borderId="3" xfId="0" applyNumberFormat="1" applyBorder="1"/>
    <xf numFmtId="2" fontId="0" fillId="0" borderId="3" xfId="0" applyNumberFormat="1" applyBorder="1"/>
    <xf numFmtId="14" fontId="0" fillId="0" borderId="0" xfId="0" applyNumberFormat="1"/>
    <xf numFmtId="0" fontId="4" fillId="0" borderId="0" xfId="0" applyFont="1"/>
    <xf numFmtId="2" fontId="1" fillId="0" borderId="7" xfId="1" applyNumberFormat="1" applyFill="1" applyBorder="1"/>
    <xf numFmtId="2" fontId="1" fillId="0" borderId="1" xfId="1" applyNumberFormat="1" applyFill="1" applyBorder="1"/>
    <xf numFmtId="10" fontId="0" fillId="0" borderId="0" xfId="0" applyNumberFormat="1"/>
    <xf numFmtId="0" fontId="0" fillId="0" borderId="15" xfId="0" applyBorder="1"/>
    <xf numFmtId="0" fontId="0" fillId="0" borderId="0" xfId="0" applyBorder="1"/>
    <xf numFmtId="10" fontId="0" fillId="0" borderId="16" xfId="0" applyNumberFormat="1" applyBorder="1"/>
    <xf numFmtId="14" fontId="0" fillId="0" borderId="15" xfId="0" applyNumberFormat="1" applyBorder="1"/>
    <xf numFmtId="0" fontId="0" fillId="0" borderId="16" xfId="0" applyBorder="1"/>
    <xf numFmtId="2" fontId="0" fillId="0" borderId="0" xfId="0" applyNumberFormat="1" applyBorder="1"/>
    <xf numFmtId="10" fontId="0" fillId="0" borderId="20" xfId="0" applyNumberFormat="1" applyBorder="1"/>
    <xf numFmtId="2" fontId="3" fillId="0" borderId="5" xfId="0" applyNumberFormat="1" applyFont="1" applyBorder="1" applyAlignment="1">
      <alignment wrapText="1"/>
    </xf>
    <xf numFmtId="2" fontId="1" fillId="0" borderId="13" xfId="1" applyNumberFormat="1" applyFill="1" applyBorder="1"/>
    <xf numFmtId="2" fontId="3" fillId="0" borderId="3" xfId="0" applyNumberFormat="1" applyFont="1" applyBorder="1" applyAlignment="1">
      <alignment wrapText="1"/>
    </xf>
    <xf numFmtId="2" fontId="0" fillId="0" borderId="0" xfId="0" applyNumberFormat="1"/>
    <xf numFmtId="165" fontId="0" fillId="0" borderId="0" xfId="0" applyNumberFormat="1"/>
    <xf numFmtId="10" fontId="7" fillId="4" borderId="22" xfId="3" applyNumberFormat="1" applyBorder="1"/>
    <xf numFmtId="10" fontId="0" fillId="7" borderId="11" xfId="0" applyNumberFormat="1" applyFill="1" applyBorder="1"/>
    <xf numFmtId="10" fontId="0" fillId="7" borderId="12" xfId="0" applyNumberFormat="1" applyFill="1" applyBorder="1"/>
    <xf numFmtId="0" fontId="0" fillId="0" borderId="0" xfId="0" applyAlignment="1">
      <alignment horizontal="center"/>
    </xf>
    <xf numFmtId="10" fontId="7" fillId="4" borderId="24" xfId="3" applyNumberFormat="1" applyBorder="1"/>
    <xf numFmtId="3" fontId="1" fillId="2" borderId="25" xfId="1" applyNumberFormat="1" applyBorder="1" applyProtection="1">
      <protection locked="0"/>
    </xf>
    <xf numFmtId="10" fontId="0" fillId="6" borderId="0" xfId="0" applyNumberFormat="1" applyFill="1" applyBorder="1"/>
    <xf numFmtId="10" fontId="0" fillId="7" borderId="0" xfId="0" applyNumberFormat="1" applyFill="1" applyBorder="1"/>
    <xf numFmtId="10" fontId="0" fillId="7" borderId="15" xfId="0" applyNumberFormat="1" applyFill="1" applyBorder="1"/>
    <xf numFmtId="0" fontId="0" fillId="0" borderId="0" xfId="0" quotePrefix="1"/>
    <xf numFmtId="10" fontId="7" fillId="4" borderId="26" xfId="3" applyNumberFormat="1" applyBorder="1"/>
    <xf numFmtId="3" fontId="1" fillId="2" borderId="27" xfId="1" applyNumberFormat="1" applyBorder="1" applyProtection="1">
      <protection locked="0"/>
    </xf>
    <xf numFmtId="10" fontId="0" fillId="7" borderId="5" xfId="0" applyNumberFormat="1" applyFill="1" applyBorder="1"/>
    <xf numFmtId="10" fontId="0" fillId="6" borderId="4" xfId="0" applyNumberFormat="1" applyFill="1" applyBorder="1"/>
    <xf numFmtId="0" fontId="1" fillId="2" borderId="28" xfId="1" applyBorder="1" applyProtection="1">
      <protection locked="0"/>
    </xf>
    <xf numFmtId="0" fontId="3" fillId="7" borderId="19" xfId="0" applyFont="1" applyFill="1" applyBorder="1"/>
    <xf numFmtId="0" fontId="3" fillId="7" borderId="2" xfId="0" applyFont="1" applyFill="1" applyBorder="1"/>
    <xf numFmtId="0" fontId="3" fillId="7" borderId="5" xfId="0" applyFont="1" applyFill="1" applyBorder="1"/>
    <xf numFmtId="0" fontId="3" fillId="0" borderId="0" xfId="0" applyFont="1"/>
    <xf numFmtId="0" fontId="0" fillId="7" borderId="20" xfId="0" applyFill="1" applyBorder="1"/>
    <xf numFmtId="0" fontId="0" fillId="7" borderId="11" xfId="0" applyFill="1" applyBorder="1"/>
    <xf numFmtId="10" fontId="10" fillId="7" borderId="11" xfId="0" applyNumberFormat="1" applyFont="1" applyFill="1" applyBorder="1"/>
    <xf numFmtId="10" fontId="11" fillId="7" borderId="12" xfId="0" applyNumberFormat="1" applyFont="1" applyFill="1" applyBorder="1"/>
    <xf numFmtId="10" fontId="10" fillId="7" borderId="20" xfId="0" applyNumberFormat="1" applyFont="1" applyFill="1" applyBorder="1"/>
    <xf numFmtId="10" fontId="10" fillId="7" borderId="29" xfId="0" applyNumberFormat="1" applyFont="1" applyFill="1" applyBorder="1"/>
    <xf numFmtId="166" fontId="10" fillId="7" borderId="12" xfId="0" applyNumberFormat="1" applyFont="1" applyFill="1" applyBorder="1"/>
    <xf numFmtId="0" fontId="0" fillId="7" borderId="16" xfId="0" applyFill="1" applyBorder="1"/>
    <xf numFmtId="0" fontId="0" fillId="7" borderId="0" xfId="0" applyFill="1" applyBorder="1"/>
    <xf numFmtId="0" fontId="12" fillId="7" borderId="0" xfId="0" applyFont="1" applyFill="1" applyBorder="1"/>
    <xf numFmtId="0" fontId="12" fillId="7" borderId="15" xfId="0" applyFont="1" applyFill="1" applyBorder="1"/>
    <xf numFmtId="10" fontId="10" fillId="7" borderId="16" xfId="0" applyNumberFormat="1" applyFont="1" applyFill="1" applyBorder="1"/>
    <xf numFmtId="10" fontId="10" fillId="7" borderId="30" xfId="0" applyNumberFormat="1" applyFont="1" applyFill="1" applyBorder="1"/>
    <xf numFmtId="166" fontId="10" fillId="7" borderId="15" xfId="0" applyNumberFormat="1" applyFont="1" applyFill="1" applyBorder="1"/>
    <xf numFmtId="0" fontId="0" fillId="7" borderId="15" xfId="0" applyFill="1" applyBorder="1"/>
    <xf numFmtId="0" fontId="10" fillId="7" borderId="0" xfId="0" applyFont="1" applyFill="1" applyBorder="1"/>
    <xf numFmtId="10" fontId="10" fillId="7" borderId="0" xfId="0" applyNumberFormat="1" applyFont="1" applyFill="1" applyBorder="1"/>
    <xf numFmtId="10" fontId="10" fillId="7" borderId="15" xfId="0" applyNumberFormat="1" applyFont="1" applyFill="1" applyBorder="1"/>
    <xf numFmtId="10" fontId="10" fillId="7" borderId="14" xfId="0" applyNumberFormat="1" applyFont="1" applyFill="1" applyBorder="1"/>
    <xf numFmtId="10" fontId="10" fillId="7" borderId="21" xfId="0" applyNumberFormat="1" applyFont="1" applyFill="1" applyBorder="1"/>
    <xf numFmtId="166" fontId="10" fillId="7" borderId="4" xfId="0" applyNumberFormat="1" applyFont="1" applyFill="1" applyBorder="1"/>
    <xf numFmtId="165" fontId="10" fillId="7" borderId="15" xfId="0" quotePrefix="1" applyNumberFormat="1" applyFont="1" applyFill="1" applyBorder="1"/>
    <xf numFmtId="0" fontId="10" fillId="7" borderId="31" xfId="0" applyFont="1" applyFill="1" applyBorder="1"/>
    <xf numFmtId="0" fontId="10" fillId="7" borderId="3" xfId="0" applyFont="1" applyFill="1" applyBorder="1"/>
    <xf numFmtId="0" fontId="12" fillId="7" borderId="2" xfId="0" applyFont="1" applyFill="1" applyBorder="1"/>
    <xf numFmtId="0" fontId="0" fillId="0" borderId="0" xfId="0" applyFont="1"/>
    <xf numFmtId="0" fontId="0" fillId="7" borderId="14" xfId="0" applyFill="1" applyBorder="1"/>
    <xf numFmtId="0" fontId="0" fillId="7" borderId="5" xfId="0" applyFill="1" applyBorder="1"/>
    <xf numFmtId="0" fontId="12" fillId="7" borderId="5" xfId="0" applyFont="1" applyFill="1" applyBorder="1"/>
    <xf numFmtId="0" fontId="12" fillId="7" borderId="4" xfId="0" applyFont="1" applyFill="1" applyBorder="1"/>
    <xf numFmtId="167" fontId="0" fillId="7" borderId="11" xfId="0" applyNumberFormat="1" applyFill="1" applyBorder="1"/>
    <xf numFmtId="167" fontId="0" fillId="7" borderId="12" xfId="0" applyNumberFormat="1" applyFill="1" applyBorder="1"/>
    <xf numFmtId="0" fontId="0" fillId="0" borderId="16" xfId="0" applyBorder="1" applyAlignment="1"/>
    <xf numFmtId="167" fontId="0" fillId="7" borderId="0" xfId="0" applyNumberFormat="1" applyFill="1" applyBorder="1"/>
    <xf numFmtId="167" fontId="0" fillId="7" borderId="15" xfId="0" applyNumberFormat="1" applyFill="1" applyBorder="1"/>
    <xf numFmtId="0" fontId="8" fillId="0" borderId="0" xfId="0" applyFont="1"/>
    <xf numFmtId="10" fontId="7" fillId="4" borderId="32" xfId="3" applyNumberFormat="1" applyBorder="1"/>
    <xf numFmtId="167" fontId="0" fillId="7" borderId="5" xfId="0" applyNumberFormat="1" applyFill="1" applyBorder="1"/>
    <xf numFmtId="167" fontId="0" fillId="7" borderId="4" xfId="0" applyNumberFormat="1" applyFill="1" applyBorder="1"/>
    <xf numFmtId="4" fontId="1" fillId="2" borderId="33" xfId="1" applyNumberFormat="1" applyBorder="1" applyProtection="1">
      <protection locked="0"/>
    </xf>
    <xf numFmtId="4" fontId="1" fillId="2" borderId="25" xfId="1" applyNumberFormat="1" applyBorder="1" applyProtection="1">
      <protection locked="0"/>
    </xf>
    <xf numFmtId="4" fontId="1" fillId="2" borderId="23" xfId="1" applyNumberFormat="1" applyBorder="1" applyProtection="1">
      <protection locked="0"/>
    </xf>
    <xf numFmtId="4" fontId="0" fillId="0" borderId="0" xfId="0" applyNumberFormat="1"/>
    <xf numFmtId="4" fontId="6" fillId="4" borderId="34" xfId="2" applyNumberFormat="1" applyBorder="1"/>
    <xf numFmtId="10" fontId="6" fillId="4" borderId="35" xfId="2" applyNumberFormat="1" applyBorder="1"/>
    <xf numFmtId="0" fontId="1" fillId="2" borderId="12" xfId="1" applyBorder="1" applyProtection="1">
      <protection locked="0"/>
    </xf>
    <xf numFmtId="1" fontId="1" fillId="2" borderId="7" xfId="1" applyNumberFormat="1" applyBorder="1"/>
    <xf numFmtId="1" fontId="1" fillId="2" borderId="1" xfId="1" applyNumberFormat="1" applyBorder="1"/>
    <xf numFmtId="0" fontId="1" fillId="2" borderId="36" xfId="1" applyBorder="1" applyProtection="1">
      <protection locked="0"/>
    </xf>
    <xf numFmtId="167" fontId="0" fillId="7" borderId="14" xfId="0" applyNumberFormat="1" applyFill="1" applyBorder="1"/>
    <xf numFmtId="167" fontId="0" fillId="7" borderId="16" xfId="0" applyNumberFormat="1" applyFill="1" applyBorder="1"/>
    <xf numFmtId="167" fontId="0" fillId="7" borderId="20" xfId="0" applyNumberFormat="1" applyFill="1" applyBorder="1"/>
    <xf numFmtId="10" fontId="0" fillId="7" borderId="14" xfId="0" applyNumberFormat="1" applyFill="1" applyBorder="1"/>
    <xf numFmtId="10" fontId="0" fillId="7" borderId="16" xfId="0" applyNumberFormat="1" applyFill="1" applyBorder="1"/>
    <xf numFmtId="10" fontId="0" fillId="6" borderId="20" xfId="0" applyNumberFormat="1" applyFill="1" applyBorder="1"/>
    <xf numFmtId="0" fontId="0" fillId="0" borderId="0" xfId="0" applyNumberFormat="1"/>
    <xf numFmtId="0" fontId="0" fillId="0" borderId="15" xfId="0" applyNumberFormat="1" applyBorder="1"/>
    <xf numFmtId="0" fontId="0" fillId="0" borderId="0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8" fillId="5" borderId="18" xfId="4" applyFont="1" applyAlignment="1">
      <alignment horizontal="left" vertical="top" wrapText="1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left" wrapText="1"/>
    </xf>
    <xf numFmtId="0" fontId="12" fillId="7" borderId="12" xfId="0" applyFont="1" applyFill="1" applyBorder="1" applyAlignment="1">
      <alignment horizontal="left" wrapText="1"/>
    </xf>
    <xf numFmtId="0" fontId="12" fillId="7" borderId="21" xfId="0" applyFont="1" applyFill="1" applyBorder="1" applyAlignment="1">
      <alignment horizontal="center"/>
    </xf>
    <xf numFmtId="0" fontId="12" fillId="7" borderId="29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3" fillId="0" borderId="14" xfId="0" applyFont="1" applyBorder="1" applyAlignment="1">
      <alignment wrapText="1"/>
    </xf>
    <xf numFmtId="164" fontId="0" fillId="0" borderId="14" xfId="0" applyNumberFormat="1" applyBorder="1"/>
    <xf numFmtId="164" fontId="0" fillId="0" borderId="16" xfId="0" applyNumberFormat="1" applyBorder="1"/>
    <xf numFmtId="164" fontId="0" fillId="0" borderId="20" xfId="0" applyNumberFormat="1" applyBorder="1"/>
    <xf numFmtId="0" fontId="2" fillId="3" borderId="20" xfId="0" applyFont="1" applyFill="1" applyBorder="1" applyAlignment="1">
      <alignment horizontal="center"/>
    </xf>
    <xf numFmtId="0" fontId="3" fillId="0" borderId="31" xfId="0" applyFont="1" applyBorder="1" applyAlignment="1">
      <alignment wrapText="1"/>
    </xf>
    <xf numFmtId="2" fontId="0" fillId="0" borderId="31" xfId="0" applyNumberFormat="1" applyBorder="1"/>
  </cellXfs>
  <cellStyles count="5">
    <cellStyle name="Calcul" xfId="3" builtinId="22"/>
    <cellStyle name="Entrée" xfId="1" builtinId="20"/>
    <cellStyle name="Normal" xfId="0" builtinId="0"/>
    <cellStyle name="Note" xfId="4" builtinId="10"/>
    <cellStyle name="Sortie" xfId="2" builtinId="21"/>
  </cellStyles>
  <dxfs count="69"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2" formatCode="0.00"/>
    </dxf>
    <dxf>
      <numFmt numFmtId="19" formatCode="dd/mm/yyyy"/>
    </dxf>
    <dxf>
      <border outline="0">
        <left style="medium">
          <color indexed="64"/>
        </left>
      </border>
    </dxf>
    <dxf>
      <border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</dxf>
    <dxf>
      <numFmt numFmtId="19" formatCode="dd/mm/yyyy"/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D0DED8F-3D60-48C6-9309-EC21DA88FF10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Date" tableColumnId="1"/>
      <queryTableField id="6" name="Adj Close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DF14FB0C-517F-4354-B94F-9699457ADA8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E3803DE1-0EE8-4E26-A820-9073D30F6EF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28DD2CDF-9B8C-427C-845A-1FEF9AE17D6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C10D5757-B49B-47BB-A7B7-1C3BC5CC16C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" xr16:uid="{78B0AB6A-6A69-4DD6-BA13-60C39D68032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8" xr16:uid="{8BAFD218-76BF-41BC-8E1B-553F2177073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9" xr16:uid="{F195519E-2ACD-418B-9F07-01FCA6D9F04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0" xr16:uid="{C3B6A328-8643-4366-BAD0-AB000717572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1" xr16:uid="{D75C1CDA-F6F7-4CA6-B620-7AD7D00C8D9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2" xr16:uid="{9A28D26A-C59F-4D6C-87AC-992D2D8799F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3" xr16:uid="{93804A96-A89C-4C6D-A3CD-B646E559713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4" xr16:uid="{F23B1A34-4E05-4232-90A2-61EA8AD5F26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5" xr16:uid="{1FF3C8EB-614C-49CD-95AA-9C0616CC833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6" xr16:uid="{13BABDEF-D2D0-4D1D-A856-674E1F498D7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6" connectionId="17" xr16:uid="{99C671C1-9C64-45E0-9070-8FFDBB0593F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7" connectionId="18" xr16:uid="{70501A37-0681-476B-ADCF-80DD5220C40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8" connectionId="19" xr16:uid="{F1497EF1-BCD8-4799-AEA9-5E8D47C06D6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9" connectionId="20" xr16:uid="{D5E1D3E2-271D-473F-991A-F0A5009CD0D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F5EB6-B437-46FF-A092-A9FF8D5CAAA2}" name="Long0" displayName="Long0" ref="D2:F2155" tableType="queryTable" totalsRowShown="0" headerRowBorderDxfId="68">
  <autoFilter ref="D2:F2155" xr:uid="{BF2A8B5C-C1F0-49E5-A880-54FF69BAFEC8}"/>
  <tableColumns count="3">
    <tableColumn id="1" xr3:uid="{57B34958-3583-43C6-BDE4-B560D849E333}" uniqueName="1" name="Date" queryTableFieldId="1" dataDxfId="67"/>
    <tableColumn id="6" xr3:uid="{35E026A4-942C-4B9D-91C6-0AA43BC92C70}" uniqueName="6" name="Adj Close" queryTableFieldId="6"/>
    <tableColumn id="8" xr3:uid="{C18C450C-5D56-4A91-95DA-A5FD9B2EDFB5}" uniqueName="8" name="Daily%" queryTableFieldId="8" dataDxfId="66">
      <calculatedColumnFormula>IF(ISBLANK(E4), "", Long0[[#This Row],[Adj Close]]/E4-1)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A82C1-8515-4A82-93E3-2118629E4725}" name="GSPC" displayName="GSPC" ref="A2:C2687" tableType="queryTable" totalsRowShown="0" headerRowBorderDxfId="65">
  <autoFilter ref="A2:C2687" xr:uid="{B0E2A0A4-FFC4-4E3D-AA6A-E1EFC0077121}"/>
  <tableColumns count="3">
    <tableColumn id="1" xr3:uid="{A0B1BE48-ED9A-4B19-B29D-E5496CEA04B9}" uniqueName="1" name="Date" queryTableFieldId="1" dataDxfId="64"/>
    <tableColumn id="2" xr3:uid="{8775250E-AE86-4B28-B049-BF5C4B1CBBD8}" uniqueName="2" name="Adj Close" queryTableFieldId="2" dataDxfId="63"/>
    <tableColumn id="3" xr3:uid="{E0490562-5DF3-4014-989D-7EB397E11C82}" uniqueName="3" name="Daily%" queryTableFieldId="3" dataDxfId="62">
      <calculatedColumnFormula>IF(ISBLANK(B4), "", GSPC[[#This Row],[Adj Close]]/B4-1)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10FD2-B7BD-4903-B6DD-59E503339422}" name="Long1" displayName="Long1" ref="G2:I926" tableType="queryTable" totalsRowShown="0" headerRowBorderDxfId="61">
  <autoFilter ref="G2:I926" xr:uid="{FB180B0C-C342-42E9-B874-CD426660858E}"/>
  <tableColumns count="3">
    <tableColumn id="1" xr3:uid="{3129630A-3706-43E5-93A2-3C3BA9E20DD1}" uniqueName="1" name="Date" queryTableFieldId="1" dataDxfId="60"/>
    <tableColumn id="2" xr3:uid="{0FF13F3B-14FE-4BD8-A351-BEE51DD9E91E}" uniqueName="2" name="Adj Close" queryTableFieldId="2"/>
    <tableColumn id="3" xr3:uid="{F64D1635-1417-44B6-A018-66140DCA5085}" uniqueName="3" name="Daily%" queryTableFieldId="3" dataDxfId="59">
      <calculatedColumnFormula>IF(ISBLANK(H4),"",Long1[[#This Row],[Adj Close]]/H4-1)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E8FE1-C6B8-47CF-A3F9-CDC20A2D991E}" name="Long2" displayName="Long2" ref="J2:L1745" tableType="queryTable" totalsRowShown="0" headerRowBorderDxfId="58">
  <autoFilter ref="J2:L1745" xr:uid="{F1ABA9FA-A5F0-4BEA-80B1-BC199F240DBD}"/>
  <tableColumns count="3">
    <tableColumn id="1" xr3:uid="{D285152F-C73F-4D9B-92E1-0981205752D8}" uniqueName="1" name="Date" queryTableFieldId="1" dataDxfId="57"/>
    <tableColumn id="2" xr3:uid="{1AD71F20-A473-4D86-9F4F-BEEAE52A22FA}" uniqueName="2" name="Adj Close" queryTableFieldId="2"/>
    <tableColumn id="3" xr3:uid="{628A1A1F-D2C2-476F-819F-FABA2B187DB3}" uniqueName="3" name="Daily%" queryTableFieldId="3" dataDxfId="56">
      <calculatedColumnFormula>IF(ISBLANK(K4),"",Long2[[#This Row],[Adj Close]]/K4-1)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557A0-3190-4399-AB1C-2FD6D9C5F911}" name="Long3" displayName="Long3" ref="M2:O2155" tableType="queryTable" totalsRowShown="0" headerRowBorderDxfId="55">
  <autoFilter ref="M2:O2155" xr:uid="{419842D8-C48B-4EB0-8138-B02388C6F6D9}"/>
  <tableColumns count="3">
    <tableColumn id="1" xr3:uid="{0B3F13DF-A511-4A5A-8F0F-1047BFFB1E39}" uniqueName="1" name="Date" queryTableFieldId="1" dataDxfId="54"/>
    <tableColumn id="2" xr3:uid="{F6F33214-17AA-4597-8282-9BFEAA7F9EEF}" uniqueName="2" name="Adj Close" queryTableFieldId="2"/>
    <tableColumn id="3" xr3:uid="{45B72133-B106-4BAF-81AA-1F01D68164AB}" uniqueName="3" name="Daily%" queryTableFieldId="3" dataDxfId="53">
      <calculatedColumnFormula>IF(ISBLANK(N4),"",Long3[[#This Row],[Adj Close]]/N4-1)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38D1F4-419E-4C45-85C0-9C188F470DAA}" name="Long4" displayName="Long4" ref="P2:R1301" tableType="queryTable" totalsRowShown="0" headerRowBorderDxfId="52">
  <autoFilter ref="P2:R1301" xr:uid="{3A044AF5-C995-43BA-A179-940E0433881F}"/>
  <tableColumns count="3">
    <tableColumn id="1" xr3:uid="{514E8A9A-9935-4A3B-8B61-AAA17099933F}" uniqueName="1" name="Date" queryTableFieldId="1" dataDxfId="51"/>
    <tableColumn id="2" xr3:uid="{89E52F97-1ABC-434C-A770-5934E9CCA73F}" uniqueName="2" name="Adj Close" queryTableFieldId="2"/>
    <tableColumn id="3" xr3:uid="{160DD964-AB1D-4B1F-8B44-62466764F204}" uniqueName="3" name="Daily%" queryTableFieldId="3" dataDxfId="50">
      <calculatedColumnFormula>IF(ISBLANK(Q4),"",Long4[[#This Row],[Adj Close]]/Q4-1)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107504-899E-4DF0-84B2-1612AF9AF512}" name="Long5" displayName="Long5" ref="S2:U317" tableType="queryTable" totalsRowShown="0" headerRowBorderDxfId="49">
  <autoFilter ref="S2:U317" xr:uid="{A5A60566-0A33-4153-9D18-DC9427B408AE}"/>
  <tableColumns count="3">
    <tableColumn id="1" xr3:uid="{29FE0DF3-F890-4B28-B93C-F78CAA834BFE}" uniqueName="1" name="Date" queryTableFieldId="1" dataDxfId="48"/>
    <tableColumn id="2" xr3:uid="{B4C6EAB5-7CC0-4A5E-97B1-89C33AAC69C5}" uniqueName="2" name="Adj Close" queryTableFieldId="2"/>
    <tableColumn id="3" xr3:uid="{38FA9D3A-7844-4E9B-B881-C5FB31A547E7}" uniqueName="3" name="Daily%" queryTableFieldId="3" dataDxfId="47">
      <calculatedColumnFormula>IF(ISBLANK(T4),"",Long5[[#This Row],[Adj Close]]/T4-1)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4EB4BC-1C08-4D93-B9AF-D4ADB61B1856}" name="Long6" displayName="Long6" ref="V2:X1317" tableType="queryTable" totalsRowShown="0" headerRowBorderDxfId="46">
  <autoFilter ref="V2:X1317" xr:uid="{F869B31C-AEAB-4EBB-AB5F-4180B9367C23}"/>
  <tableColumns count="3">
    <tableColumn id="1" xr3:uid="{FCF0C791-99A5-46D5-82D0-ECC6620DF22D}" uniqueName="1" name="Date" queryTableFieldId="1" dataDxfId="45"/>
    <tableColumn id="2" xr3:uid="{F56ABC23-30AE-42CB-B2C7-226803D5F14A}" uniqueName="2" name="Adj Close" queryTableFieldId="2"/>
    <tableColumn id="3" xr3:uid="{49FEDDBE-16CC-42F7-85AD-552BDDD8C85C}" uniqueName="3" name="Daily%" queryTableFieldId="3" dataDxfId="44">
      <calculatedColumnFormula>IF(ISBLANK(W4),"",Long6[[#This Row],[Adj Close]]/W4-1)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09148B-7C30-43F2-973B-1FE47CDE612E}" name="Long7" displayName="Long7" ref="Y2:AA3" tableType="queryTable" totalsRowShown="0" headerRowBorderDxfId="43">
  <autoFilter ref="Y2:AA3" xr:uid="{33019FBE-65B3-43C0-AA54-77333C38693C}"/>
  <tableColumns count="3">
    <tableColumn id="1" xr3:uid="{DD47663B-DCA7-4185-A7BB-14627F7F9F64}" uniqueName="1" name="Date" queryTableFieldId="1" dataDxfId="42"/>
    <tableColumn id="2" xr3:uid="{8D7B5822-3C30-4432-9F1A-4AC59D3EAA8E}" uniqueName="2" name="Adj Close" queryTableFieldId="2" dataDxfId="41"/>
    <tableColumn id="3" xr3:uid="{AAC78CC7-DC97-43D9-94AE-99E054AF1471}" uniqueName="3" name="Daily%" queryTableFieldId="3" dataDxfId="40">
      <calculatedColumnFormula>IF(ISBLANK(Z4),"",Long7[[#This Row],[Adj Close]]/Z4-1)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BAD2B8-BBF1-4663-9962-A885653A154F}" name="Long8" displayName="Long8" ref="AB2:AD3" tableType="queryTable" totalsRowShown="0" headerRowBorderDxfId="39">
  <autoFilter ref="AB2:AD3" xr:uid="{1DCE2043-6DC8-4879-98EA-4CFDB6B91CFE}"/>
  <tableColumns count="3">
    <tableColumn id="1" xr3:uid="{62C05085-1196-4684-8028-996E938E4374}" uniqueName="1" name="Date" queryTableFieldId="1" dataDxfId="38"/>
    <tableColumn id="2" xr3:uid="{091D91A2-16FC-4A23-8F38-A2D3E50399DD}" uniqueName="2" name="Adj Close" queryTableFieldId="2" dataDxfId="37"/>
    <tableColumn id="3" xr3:uid="{76062325-0AA3-4574-A8C2-A73DC37E7BDF}" uniqueName="3" name="Daily%" queryTableFieldId="3">
      <calculatedColumnFormula>IF(ISBLANK(AC4),"",Long8[[#This Row],[Adj Close]]/WAC-1)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3FE65E-E642-45FA-AE04-D4091AEE470B}" name="Short0" displayName="Short0" ref="AE2:AG864" tableType="queryTable" totalsRowShown="0" headerRowBorderDxfId="36" tableBorderDxfId="35">
  <autoFilter ref="AE2:AG864" xr:uid="{204A577B-31E8-451A-82A4-3FF80529B596}"/>
  <tableColumns count="3">
    <tableColumn id="1" xr3:uid="{5A44EA78-9886-4327-B527-5B60B489927B}" uniqueName="1" name="Date" queryTableFieldId="1" dataDxfId="34"/>
    <tableColumn id="2" xr3:uid="{FB5FC6E8-4D0C-4C76-ABC4-0F72A98F6323}" uniqueName="2" name="Adj Close" queryTableFieldId="2" dataDxfId="33"/>
    <tableColumn id="3" xr3:uid="{5E9B2D64-6199-41D2-A48D-8F0199074D5B}" uniqueName="3" name="Daily%" queryTableFieldId="3" dataDxfId="32">
      <calculatedColumnFormula>IF(ISBLANK(AF4),"",Short0[[#This Row],[Adj Close]]/AF4-1)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19B570-23CE-457E-A1E1-B4F355578E05}" name="Short1" displayName="Short1" ref="AH2:AJ1890" tableType="queryTable" totalsRowShown="0" headerRowBorderDxfId="31">
  <autoFilter ref="AH2:AJ1890" xr:uid="{5024F6DE-8467-4ACE-A766-FA8E7B442F0E}"/>
  <tableColumns count="3">
    <tableColumn id="1" xr3:uid="{77210951-4499-4F8B-8936-C42CA862D51F}" uniqueName="1" name="Date" queryTableFieldId="1" dataDxfId="30"/>
    <tableColumn id="2" xr3:uid="{C18BB5D4-D965-43BB-8223-D93A9393A79A}" uniqueName="2" name="Adj Close" queryTableFieldId="2" dataDxfId="29"/>
    <tableColumn id="3" xr3:uid="{3C819A9A-207E-42A9-B0B7-6DB6D518EC9B}" uniqueName="3" name="Daily%" queryTableFieldId="3" dataDxfId="28">
      <calculatedColumnFormula>IF(ISBLANK(AI4),"",Short1[[#This Row],[Adj Close]]/AI4-1)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E09701-7748-4FB2-A759-8CC20505CFB4}" name="Short2" displayName="Short2" ref="AK2:AM2155" tableType="queryTable" totalsRowShown="0" headerRowBorderDxfId="27">
  <autoFilter ref="AK2:AM2155" xr:uid="{60821755-E411-43A4-A46B-7CF0A26744B0}"/>
  <tableColumns count="3">
    <tableColumn id="1" xr3:uid="{398E351E-3514-41D0-AB40-AFAA8905C7FF}" uniqueName="1" name="Date" queryTableFieldId="1" dataDxfId="26"/>
    <tableColumn id="2" xr3:uid="{8BF21EFF-58A8-4DE6-9300-D4AF1FA61B07}" uniqueName="2" name="Adj Close" queryTableFieldId="2" dataDxfId="25"/>
    <tableColumn id="3" xr3:uid="{DAE5DD1D-0B01-4399-A619-FD8D387BFF6F}" uniqueName="3" name="Daily%" queryTableFieldId="3" dataDxfId="24">
      <calculatedColumnFormula>IF(ISBLANK(AL4),"",Short2[[#This Row],[Adj Close]]/AL4-1)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0D3A0D-A2D5-4595-9124-E638E7990BFA}" name="Short3" displayName="Short3" ref="AN2:AP481" tableType="queryTable" totalsRowShown="0" headerRowBorderDxfId="23">
  <autoFilter ref="AN2:AP481" xr:uid="{56DB48AA-FA3C-4137-BD4C-C6189C9E94BA}"/>
  <tableColumns count="3">
    <tableColumn id="1" xr3:uid="{83E1AB5D-23F6-4928-BBE6-D908A14F6DA4}" uniqueName="1" name="Date" queryTableFieldId="1" dataDxfId="22"/>
    <tableColumn id="2" xr3:uid="{5937C28F-2DD3-4D67-905A-BC242B199374}" uniqueName="2" name="Adj Close" queryTableFieldId="2" dataDxfId="21"/>
    <tableColumn id="3" xr3:uid="{4E3D5E2D-E306-4D15-AFF0-9C1183C0EB42}" uniqueName="3" name="Daily%" queryTableFieldId="3" dataDxfId="20">
      <calculatedColumnFormula>IF(ISBLANK(AO4),"",Short3[[#This Row],[Adj Close]]/AO4-1)</calculatedColumnFormula>
    </tableColumn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E28887-45EC-4088-817C-67FBC65EAFAE}" name="Short4" displayName="Short4" ref="AQ2:AS3" tableType="queryTable" totalsRowShown="0" headerRowBorderDxfId="19">
  <autoFilter ref="AQ2:AS3" xr:uid="{60EC73F7-AD58-4408-BFE7-13DB53C9677B}"/>
  <tableColumns count="3">
    <tableColumn id="1" xr3:uid="{45E7B352-1E73-4B50-B0E8-303B30EF70D0}" uniqueName="1" name="Date" queryTableFieldId="1" dataDxfId="18"/>
    <tableColumn id="2" xr3:uid="{7726D56E-329A-432E-97D3-8DB104DB17A3}" uniqueName="2" name="Adj Close" queryTableFieldId="2" dataDxfId="17"/>
    <tableColumn id="3" xr3:uid="{9387DA93-08FB-4B5D-99FE-BCDADDF49645}" uniqueName="3" name="Daily%" queryTableFieldId="3" dataDxfId="16">
      <calculatedColumnFormula>IF(ISBLANK(AR4),"",Short4[[#This Row],[Adj Close]]/AR4-1)</calculatedColumnFormula>
    </tableColumn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5F7C23-3204-436A-87DB-C3ADB1B1125D}" name="Short5" displayName="Short5" ref="AT2:AV3" tableType="queryTable" totalsRowShown="0" headerRowBorderDxfId="15">
  <autoFilter ref="AT2:AV3" xr:uid="{FD632486-50B8-4A8D-AD78-1896B19698D1}"/>
  <tableColumns count="3">
    <tableColumn id="1" xr3:uid="{82E61DE4-F40C-4A8F-8BF3-E12ADFC1794B}" uniqueName="1" name="Date" queryTableFieldId="1" dataDxfId="14"/>
    <tableColumn id="2" xr3:uid="{612B60A0-F876-4836-95BE-4217F605AE04}" uniqueName="2" name="Adj Close" queryTableFieldId="2" dataDxfId="13"/>
    <tableColumn id="3" xr3:uid="{B52F5D83-0EA7-47F0-877C-523703E402DD}" uniqueName="3" name="Daily%" queryTableFieldId="3" dataDxfId="12">
      <calculatedColumnFormula>IF(ISBLANK(AU4),"",Short5[[#This Row],[Adj Close]]/AU4-1)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41EF5A-8C8F-49BE-A2DD-854C46406C78}" name="Short6" displayName="Short6" ref="AW2:AY3" tableType="queryTable" totalsRowShown="0" headerRowBorderDxfId="11">
  <autoFilter ref="AW2:AY3" xr:uid="{3790A7C9-A34E-4E64-9906-5B53D258C19B}"/>
  <tableColumns count="3">
    <tableColumn id="1" xr3:uid="{AD3F9620-923D-4466-A813-9E2804BA59C1}" uniqueName="1" name="Date" queryTableFieldId="1" dataDxfId="10"/>
    <tableColumn id="2" xr3:uid="{E8921433-7E78-4B83-A8DF-873D43266726}" uniqueName="2" name="Adj Close" queryTableFieldId="2" dataDxfId="9"/>
    <tableColumn id="3" xr3:uid="{CCE01028-C9AC-43FD-968B-CB1A70A3E0C2}" uniqueName="3" name="Daily%" queryTableFieldId="3" dataDxfId="8">
      <calculatedColumnFormula>IF(ISBLANK(AX4),"",Short6[[#This Row],[Adj Close]]/AX4-1)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AB0E38-E274-4F4E-84CF-8DEB758D8204}" name="Short7" displayName="Short7" ref="AZ2:BB3" tableType="queryTable" totalsRowShown="0" headerRowBorderDxfId="7">
  <autoFilter ref="AZ2:BB3" xr:uid="{EF895CF8-1B89-454F-B4EA-3CCC5132F99D}"/>
  <tableColumns count="3">
    <tableColumn id="1" xr3:uid="{6D2CDF95-84B2-48DA-95CE-333D95A840F6}" uniqueName="1" name="Date" queryTableFieldId="1" dataDxfId="6"/>
    <tableColumn id="2" xr3:uid="{366928E2-8098-48CB-9AF6-E159156D58F7}" uniqueName="2" name="Adj Close" queryTableFieldId="2" dataDxfId="5"/>
    <tableColumn id="3" xr3:uid="{6584C7E5-390E-426C-A4AF-BF0DC0DA0253}" uniqueName="3" name="Daily%" queryTableFieldId="3" dataDxfId="4">
      <calculatedColumnFormula>IF(ISBLANK(BA4),"",Short7[[#This Row],[Adj Close]]/BA4-1)</calculatedColumnFormula>
    </tableColumn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09ECA4-AC61-4690-A8B0-989692818B64}" name="Short8" displayName="Short8" ref="BC2:BE3" tableType="queryTable" totalsRowShown="0" headerRowBorderDxfId="3">
  <autoFilter ref="BC2:BE3" xr:uid="{7172087A-EC21-43C5-A4C0-A2769AD48C25}"/>
  <tableColumns count="3">
    <tableColumn id="1" xr3:uid="{2A64D55F-484B-41EC-B90E-B6F4AF06D509}" uniqueName="1" name="Date" queryTableFieldId="1" dataDxfId="2"/>
    <tableColumn id="2" xr3:uid="{1A310C08-358E-4FDE-9086-FED8EE70F928}" uniqueName="2" name="Adj Close" queryTableFieldId="2" dataDxfId="1"/>
    <tableColumn id="3" xr3:uid="{4BA493E5-DE99-494E-89A0-DB1106DCB09B}" uniqueName="3" name="Daily%" queryTableFieldId="3" dataDxfId="0">
      <calculatedColumnFormula>IF(ISBLANK(BD4),"",Short8[[#This Row],[Adj Close]]/BD4-1)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19.7109375" bestFit="1" customWidth="1"/>
    <col min="2" max="3" width="18.7109375" customWidth="1"/>
    <col min="4" max="4" width="18.7109375" style="44" customWidth="1"/>
    <col min="5" max="9" width="18.7109375" customWidth="1"/>
    <col min="12" max="12" width="25.140625" customWidth="1"/>
  </cols>
  <sheetData>
    <row r="1" spans="1:13" ht="15.75" thickBot="1" x14ac:dyDescent="0.3">
      <c r="A1" s="123" t="s">
        <v>0</v>
      </c>
      <c r="B1" s="124"/>
      <c r="C1" s="124"/>
      <c r="D1" s="124"/>
      <c r="E1" s="124"/>
      <c r="F1" s="124"/>
      <c r="G1" s="124"/>
      <c r="H1" s="124"/>
      <c r="I1" s="152"/>
    </row>
    <row r="2" spans="1:13" ht="30.75" thickBot="1" x14ac:dyDescent="0.3">
      <c r="A2" s="1" t="s">
        <v>1</v>
      </c>
      <c r="B2" s="2" t="s">
        <v>2</v>
      </c>
      <c r="C2" s="3" t="s">
        <v>3</v>
      </c>
      <c r="D2" s="4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53" t="s">
        <v>9</v>
      </c>
    </row>
    <row r="3" spans="1:13" x14ac:dyDescent="0.25">
      <c r="A3" s="4"/>
      <c r="B3" s="5" t="s">
        <v>22</v>
      </c>
      <c r="C3" s="31">
        <f>IF(ISBLANK(B3), "", SLOPE(Data!F3:F107,Data!C3:C107))</f>
        <v>0.39248059528929469</v>
      </c>
      <c r="D3" s="31">
        <f>IF(Long0[Adj Close]="","", Long0[[#This Row],[Adj Close]])</f>
        <v>15.79</v>
      </c>
      <c r="E3" s="111">
        <v>633</v>
      </c>
      <c r="F3" s="6">
        <f t="shared" ref="F3:F7" si="0">IF(OR(D3="",E3=""),"",(E3*D3))</f>
        <v>9995.07</v>
      </c>
      <c r="G3" s="6">
        <f t="shared" ref="G3:G7" si="1">IFERROR(ABS(F3),"")</f>
        <v>9995.07</v>
      </c>
      <c r="H3" s="7">
        <f t="shared" ref="H3:H11" si="2">IFERROR(F3/$G$27,"")</f>
        <v>8.7522964218726185E-2</v>
      </c>
      <c r="I3" s="154">
        <f t="shared" ref="I3:I11" si="3">IFERROR(H3*C3,"")</f>
        <v>3.4351065098049291E-2</v>
      </c>
      <c r="L3" t="s">
        <v>49</v>
      </c>
      <c r="M3">
        <v>5.99</v>
      </c>
    </row>
    <row r="4" spans="1:13" x14ac:dyDescent="0.25">
      <c r="A4" s="8"/>
      <c r="B4" s="9" t="s">
        <v>23</v>
      </c>
      <c r="C4" s="32">
        <f>IF(ISBLANK(B4), "", SLOPE(Data!I3:I107,Data!C3:C107))</f>
        <v>-0.22186507709360365</v>
      </c>
      <c r="D4" s="42">
        <f>IF(Long1[Adj Close]="","", Long1[[#This Row],[Adj Close]])</f>
        <v>146.11000000000001</v>
      </c>
      <c r="E4" s="112">
        <v>68</v>
      </c>
      <c r="F4" s="10">
        <f t="shared" si="0"/>
        <v>9935.4800000000014</v>
      </c>
      <c r="G4" s="10">
        <f t="shared" si="1"/>
        <v>9935.4800000000014</v>
      </c>
      <c r="H4" s="11">
        <f t="shared" si="2"/>
        <v>8.700115762429575E-2</v>
      </c>
      <c r="I4" s="155">
        <f t="shared" si="3"/>
        <v>-1.9302518543547139E-2</v>
      </c>
      <c r="M4" t="str">
        <f>":L" &amp; ROUND(M3*52, 0) &amp;"C"</f>
        <v>:L311C</v>
      </c>
    </row>
    <row r="5" spans="1:13" x14ac:dyDescent="0.25">
      <c r="A5" s="8"/>
      <c r="B5" s="9" t="s">
        <v>24</v>
      </c>
      <c r="C5" s="32">
        <f>IF(ISBLANK(B5), "", SLOPE(Data!L3:L107,Data!C3:C107))</f>
        <v>0.44027707926805226</v>
      </c>
      <c r="D5" s="42">
        <f>IF(Long2[Adj Close]="","", Long2[[#This Row],[Adj Close]])</f>
        <v>35.99</v>
      </c>
      <c r="E5" s="112">
        <v>285</v>
      </c>
      <c r="F5" s="10">
        <f t="shared" si="0"/>
        <v>10257.150000000001</v>
      </c>
      <c r="G5" s="10">
        <f t="shared" si="1"/>
        <v>10257.150000000001</v>
      </c>
      <c r="H5" s="11">
        <f t="shared" si="2"/>
        <v>8.9817897467062008E-2</v>
      </c>
      <c r="I5" s="155">
        <f t="shared" si="3"/>
        <v>3.9544761562795447E-2</v>
      </c>
    </row>
    <row r="6" spans="1:13" x14ac:dyDescent="0.25">
      <c r="A6" s="8"/>
      <c r="B6" s="9" t="s">
        <v>52</v>
      </c>
      <c r="C6" s="32">
        <f>IF(ISBLANK(B6), "", SLOPE(Data!O3:O107,Data!C3:C107))</f>
        <v>1.0114251809722752E-2</v>
      </c>
      <c r="D6" s="42">
        <f>IF(Long3[Adj Close]="","", Long3[[#This Row],[Adj Close]])</f>
        <v>29.34</v>
      </c>
      <c r="E6" s="112">
        <v>373</v>
      </c>
      <c r="F6" s="10">
        <f t="shared" si="0"/>
        <v>10943.82</v>
      </c>
      <c r="G6" s="10">
        <f t="shared" si="1"/>
        <v>10943.82</v>
      </c>
      <c r="H6" s="11">
        <f t="shared" si="2"/>
        <v>9.5830801212615821E-2</v>
      </c>
      <c r="I6" s="155">
        <f t="shared" si="3"/>
        <v>9.6925685459188081E-4</v>
      </c>
    </row>
    <row r="7" spans="1:13" x14ac:dyDescent="0.25">
      <c r="A7" s="8"/>
      <c r="B7" s="9" t="s">
        <v>51</v>
      </c>
      <c r="C7" s="32">
        <f>IF(ISBLANK(B7), "", SLOPE(Data!R3:R107,Data!C3:C107))</f>
        <v>1.6205569108355442E-2</v>
      </c>
      <c r="D7" s="42">
        <f>IF(Long4[Adj Close]="","", Long4[[#This Row],[Adj Close]])</f>
        <v>106.65</v>
      </c>
      <c r="E7" s="112">
        <v>102</v>
      </c>
      <c r="F7" s="10">
        <f t="shared" si="0"/>
        <v>10878.300000000001</v>
      </c>
      <c r="G7" s="10">
        <f t="shared" si="1"/>
        <v>10878.300000000001</v>
      </c>
      <c r="H7" s="11">
        <f t="shared" si="2"/>
        <v>9.5257067900531872E-2</v>
      </c>
      <c r="I7" s="155">
        <f t="shared" si="3"/>
        <v>1.5436949969213761E-3</v>
      </c>
    </row>
    <row r="8" spans="1:13" x14ac:dyDescent="0.25">
      <c r="A8" s="8"/>
      <c r="B8" s="9" t="s">
        <v>25</v>
      </c>
      <c r="C8" s="32">
        <f>IF(ISBLANK(B8), "", SLOPE(Data!U3:U107,Data!C3:C107))</f>
        <v>0.31101577271465569</v>
      </c>
      <c r="D8" s="42">
        <f>IF(Long5[Adj Close]="","", Long5[[#This Row],[Adj Close]])</f>
        <v>151.33000000000001</v>
      </c>
      <c r="E8" s="112">
        <v>77</v>
      </c>
      <c r="F8" s="10">
        <f>IF(OR(D8="",E8=""),"",(E8*D8))</f>
        <v>11652.410000000002</v>
      </c>
      <c r="G8" s="10">
        <f>IFERROR(ABS(F8),"")</f>
        <v>11652.410000000002</v>
      </c>
      <c r="H8" s="11">
        <f t="shared" si="2"/>
        <v>0.10203564992460556</v>
      </c>
      <c r="I8" s="155">
        <f t="shared" si="3"/>
        <v>3.1734696505743301E-2</v>
      </c>
    </row>
    <row r="9" spans="1:13" x14ac:dyDescent="0.25">
      <c r="A9" s="8"/>
      <c r="B9" s="9" t="s">
        <v>26</v>
      </c>
      <c r="C9" s="32">
        <f>IF(ISBLANK(B9), "", SLOPE(Data!X3:X107,Data!C3:C107))</f>
        <v>-9.4191729109880495E-2</v>
      </c>
      <c r="D9" s="42">
        <f>IF(Long6[Adj Close]="", "", Long6[[#This Row],[Adj Close]])</f>
        <v>235.95</v>
      </c>
      <c r="E9" s="112">
        <v>42</v>
      </c>
      <c r="F9" s="10">
        <f t="shared" ref="F9:F11" si="4">IF(OR(D9="",E9=""),"",(E9*D9))</f>
        <v>9909.9</v>
      </c>
      <c r="G9" s="10">
        <f t="shared" ref="G9:G11" si="5">IFERROR(ABS(F9),"")</f>
        <v>9909.9</v>
      </c>
      <c r="H9" s="11">
        <f t="shared" si="2"/>
        <v>8.6777163452697634E-2</v>
      </c>
      <c r="I9" s="155">
        <f t="shared" si="3"/>
        <v>-8.173691072860317E-3</v>
      </c>
    </row>
    <row r="10" spans="1:13" x14ac:dyDescent="0.25">
      <c r="A10" s="8"/>
      <c r="B10" s="9"/>
      <c r="C10" s="32" t="str">
        <f>IF(ISBLANK(B10), "", SLOPE(Data!#REF!,Data!C3:C107))</f>
        <v/>
      </c>
      <c r="D10" s="42" t="str">
        <f>IF(Long7[Adj Close]="", "", Long7[[#This Row],[Adj Close]])</f>
        <v/>
      </c>
      <c r="E10" s="112"/>
      <c r="F10" s="10" t="str">
        <f t="shared" si="4"/>
        <v/>
      </c>
      <c r="G10" s="10" t="str">
        <f t="shared" si="5"/>
        <v/>
      </c>
      <c r="H10" s="11" t="str">
        <f t="shared" si="2"/>
        <v/>
      </c>
      <c r="I10" s="155" t="str">
        <f t="shared" si="3"/>
        <v/>
      </c>
    </row>
    <row r="11" spans="1:13" x14ac:dyDescent="0.25">
      <c r="A11" s="8"/>
      <c r="B11" s="9"/>
      <c r="C11" s="32" t="str">
        <f>IF(ISBLANK(B11), "", SLOPE(Data!AD3:AD107,Data!C3:C107))</f>
        <v/>
      </c>
      <c r="D11" s="42" t="str">
        <f>IF(Long8[Adj Close]="", "", Long8[[#This Row],[Adj Close]])</f>
        <v/>
      </c>
      <c r="E11" s="112"/>
      <c r="F11" s="10" t="str">
        <f t="shared" si="4"/>
        <v/>
      </c>
      <c r="G11" s="10" t="str">
        <f t="shared" si="5"/>
        <v/>
      </c>
      <c r="H11" s="11" t="str">
        <f t="shared" si="2"/>
        <v/>
      </c>
      <c r="I11" s="155" t="str">
        <f t="shared" si="3"/>
        <v/>
      </c>
    </row>
    <row r="12" spans="1:13" ht="15.75" thickBot="1" x14ac:dyDescent="0.3">
      <c r="A12" s="12"/>
      <c r="B12" s="13"/>
      <c r="C12" s="14"/>
      <c r="D12" s="42">
        <f>Long0[[#This Row],[Adj Close]]</f>
        <v>13.29</v>
      </c>
      <c r="E12" s="15"/>
      <c r="F12" s="16">
        <f>SUM(F3:F11)</f>
        <v>73572.13</v>
      </c>
      <c r="G12" s="16">
        <f>SUM(G3:G11)</f>
        <v>73572.13</v>
      </c>
      <c r="H12" s="17">
        <f>SUM(H3:H11)</f>
        <v>0.64424270180053478</v>
      </c>
      <c r="I12" s="156">
        <f>SUM(I3:I11)</f>
        <v>8.0667265401693833E-2</v>
      </c>
    </row>
    <row r="13" spans="1:13" ht="15.75" thickBot="1" x14ac:dyDescent="0.3">
      <c r="A13" s="125" t="s">
        <v>10</v>
      </c>
      <c r="B13" s="126"/>
      <c r="C13" s="126"/>
      <c r="D13" s="126"/>
      <c r="E13" s="126"/>
      <c r="F13" s="126"/>
      <c r="G13" s="126"/>
      <c r="H13" s="126"/>
      <c r="I13" s="157"/>
    </row>
    <row r="14" spans="1:13" ht="30.75" thickBot="1" x14ac:dyDescent="0.3">
      <c r="A14" s="1" t="s">
        <v>1</v>
      </c>
      <c r="B14" s="2" t="s">
        <v>2</v>
      </c>
      <c r="C14" s="3" t="s">
        <v>3</v>
      </c>
      <c r="D14" s="41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153" t="s">
        <v>9</v>
      </c>
    </row>
    <row r="15" spans="1:13" x14ac:dyDescent="0.25">
      <c r="A15" s="4"/>
      <c r="B15" s="5" t="s">
        <v>50</v>
      </c>
      <c r="C15" s="31">
        <f>IF(ISBLANK(B15), "", SLOPE(Data!AG3:AG107,Data!C3:C107))</f>
        <v>1.9131677341080962E-2</v>
      </c>
      <c r="D15" s="31">
        <f>IF(Short0[Adj Close]="","", Short0[[#This Row],[Adj Close]])</f>
        <v>64.77</v>
      </c>
      <c r="E15" s="111">
        <v>163</v>
      </c>
      <c r="F15" s="6">
        <f>IF(OR(D15="",E15=""),"",-(E15*D15))</f>
        <v>-10557.51</v>
      </c>
      <c r="G15" s="6">
        <f t="shared" ref="G15:G19" si="6">IFERROR(ABS(F15),"")</f>
        <v>10557.51</v>
      </c>
      <c r="H15" s="7">
        <f t="shared" ref="H15:H23" si="7">IFERROR(F15/$G$27,"")</f>
        <v>-9.2448033877586044E-2</v>
      </c>
      <c r="I15" s="154">
        <f t="shared" ref="I15:I23" si="8">IFERROR(H15*C15,"")</f>
        <v>-1.768685954963298E-3</v>
      </c>
    </row>
    <row r="16" spans="1:13" x14ac:dyDescent="0.25">
      <c r="A16" s="8"/>
      <c r="B16" s="9" t="s">
        <v>19</v>
      </c>
      <c r="C16" s="32">
        <f>IF(ISBLANK(B16), "", SLOPE(Data!AJ3:AJ107,Data!C3:C107))</f>
        <v>0.28953622448156846</v>
      </c>
      <c r="D16" s="32">
        <f>IF(Short1[Adj Close]="","", Short1[[#This Row],[Adj Close]])</f>
        <v>108.58</v>
      </c>
      <c r="E16" s="112">
        <v>92</v>
      </c>
      <c r="F16" s="10">
        <f t="shared" ref="F16:F23" si="9">IF(OR(D16="",E16=""),"",-(E16*D16))</f>
        <v>-9989.36</v>
      </c>
      <c r="G16" s="10">
        <f t="shared" si="6"/>
        <v>9989.36</v>
      </c>
      <c r="H16" s="11">
        <f t="shared" si="7"/>
        <v>-8.7472963956027786E-2</v>
      </c>
      <c r="I16" s="155">
        <f t="shared" si="8"/>
        <v>-2.5326591728040606E-2</v>
      </c>
    </row>
    <row r="17" spans="1:9" x14ac:dyDescent="0.25">
      <c r="A17" s="8"/>
      <c r="B17" s="9" t="s">
        <v>20</v>
      </c>
      <c r="C17" s="32">
        <f>IF(ISBLANK(B17), "", SLOPE(Data!AM3:AM107,Data!C3:C107))</f>
        <v>-7.1492843037553988E-2</v>
      </c>
      <c r="D17" s="32">
        <f>IF(Short2[Adj Close]="","", Short2[[#This Row],[Adj Close]])</f>
        <v>80.42</v>
      </c>
      <c r="E17" s="112">
        <v>118</v>
      </c>
      <c r="F17" s="10">
        <f t="shared" si="9"/>
        <v>-9489.56</v>
      </c>
      <c r="G17" s="10">
        <f t="shared" si="6"/>
        <v>9489.56</v>
      </c>
      <c r="H17" s="11">
        <f t="shared" si="7"/>
        <v>-8.3096408562566865E-2</v>
      </c>
      <c r="I17" s="155">
        <f t="shared" si="8"/>
        <v>5.9407984943480501E-3</v>
      </c>
    </row>
    <row r="18" spans="1:9" x14ac:dyDescent="0.25">
      <c r="A18" s="8"/>
      <c r="B18" s="9" t="s">
        <v>21</v>
      </c>
      <c r="C18" s="32">
        <f>IF(ISBLANK(B18), "", SLOPE(Data!AP3:AP107,Data!C3:C107))</f>
        <v>0.24994474328125812</v>
      </c>
      <c r="D18" s="32">
        <f>IF(Short3[Adj Close]="","", Short3[[#This Row],[Adj Close]])</f>
        <v>145.08000000000001</v>
      </c>
      <c r="E18" s="112">
        <v>73</v>
      </c>
      <c r="F18" s="10">
        <f t="shared" si="9"/>
        <v>-10590.84</v>
      </c>
      <c r="G18" s="10">
        <f t="shared" si="6"/>
        <v>10590.84</v>
      </c>
      <c r="H18" s="11">
        <f t="shared" si="7"/>
        <v>-9.273989180328443E-2</v>
      </c>
      <c r="I18" s="155">
        <f t="shared" si="8"/>
        <v>-2.3179848448703581E-2</v>
      </c>
    </row>
    <row r="19" spans="1:9" x14ac:dyDescent="0.25">
      <c r="A19" s="8"/>
      <c r="B19" s="9"/>
      <c r="C19" s="32" t="str">
        <f>IF(ISBLANK(B19), "", SLOPE(Data!#REF!,Data!C3:C107))</f>
        <v/>
      </c>
      <c r="D19" s="32" t="str">
        <f>IF(Short4[Adj Close]="","", Short4[[#This Row],[Adj Close]])</f>
        <v/>
      </c>
      <c r="E19" s="112"/>
      <c r="F19" s="10" t="str">
        <f t="shared" si="9"/>
        <v/>
      </c>
      <c r="G19" s="10" t="str">
        <f t="shared" si="6"/>
        <v/>
      </c>
      <c r="H19" s="11" t="str">
        <f t="shared" si="7"/>
        <v/>
      </c>
      <c r="I19" s="155" t="str">
        <f t="shared" si="8"/>
        <v/>
      </c>
    </row>
    <row r="20" spans="1:9" x14ac:dyDescent="0.25">
      <c r="A20" s="8"/>
      <c r="B20" s="9"/>
      <c r="C20" s="32" t="str">
        <f>IF(ISBLANK(B20), "", SLOPE(Data!#REF!,Data!C3:C107))</f>
        <v/>
      </c>
      <c r="D20" s="32" t="str">
        <f>IF(Short5[Adj Close]="","", Short5[[#This Row],[Adj Close]])</f>
        <v/>
      </c>
      <c r="E20" s="112"/>
      <c r="F20" s="10" t="str">
        <f t="shared" si="9"/>
        <v/>
      </c>
      <c r="G20" s="10" t="str">
        <f>IFERROR(ABS(F20),"")</f>
        <v/>
      </c>
      <c r="H20" s="11" t="str">
        <f t="shared" si="7"/>
        <v/>
      </c>
      <c r="I20" s="155" t="str">
        <f t="shared" si="8"/>
        <v/>
      </c>
    </row>
    <row r="21" spans="1:9" x14ac:dyDescent="0.25">
      <c r="A21" s="8"/>
      <c r="B21" s="9"/>
      <c r="C21" s="32" t="str">
        <f>IF(ISBLANK(B21), "", SLOPE(Data!#REF!,Data!C3:C107))</f>
        <v/>
      </c>
      <c r="D21" s="32" t="str">
        <f>IF(Short6[Adj Close]="","", Short6[[#This Row],[Adj Close]])</f>
        <v/>
      </c>
      <c r="E21" s="112"/>
      <c r="F21" s="10" t="str">
        <f t="shared" si="9"/>
        <v/>
      </c>
      <c r="G21" s="10" t="str">
        <f t="shared" ref="G21:G23" si="10">IFERROR(ABS(F21),"")</f>
        <v/>
      </c>
      <c r="H21" s="11" t="str">
        <f t="shared" si="7"/>
        <v/>
      </c>
      <c r="I21" s="155" t="str">
        <f t="shared" si="8"/>
        <v/>
      </c>
    </row>
    <row r="22" spans="1:9" x14ac:dyDescent="0.25">
      <c r="A22" s="8"/>
      <c r="B22" s="9"/>
      <c r="C22" s="32" t="str">
        <f>IF(ISBLANK(B22), "", SLOPE(Data!#REF!,Data!C3:C107))</f>
        <v/>
      </c>
      <c r="D22" s="32" t="str">
        <f>IF(Short7[Adj Close]="","", Short7[[#This Row],[Adj Close]])</f>
        <v/>
      </c>
      <c r="E22" s="112"/>
      <c r="F22" s="10" t="str">
        <f t="shared" si="9"/>
        <v/>
      </c>
      <c r="G22" s="10" t="str">
        <f t="shared" si="10"/>
        <v/>
      </c>
      <c r="H22" s="11" t="str">
        <f t="shared" si="7"/>
        <v/>
      </c>
      <c r="I22" s="155" t="str">
        <f t="shared" si="8"/>
        <v/>
      </c>
    </row>
    <row r="23" spans="1:9" x14ac:dyDescent="0.25">
      <c r="A23" s="8"/>
      <c r="B23" s="9"/>
      <c r="C23" s="32" t="str">
        <f>IF(ISBLANK(B23), "", SLOPE(Data!BE3:BE107,Data!C3:C107))</f>
        <v/>
      </c>
      <c r="D23" s="32" t="str">
        <f>IF(Short8[Adj Close]="","", Short8[[#This Row],[Adj Close]])</f>
        <v/>
      </c>
      <c r="E23" s="112"/>
      <c r="F23" s="10" t="str">
        <f t="shared" si="9"/>
        <v/>
      </c>
      <c r="G23" s="10" t="str">
        <f t="shared" si="10"/>
        <v/>
      </c>
      <c r="H23" s="11" t="str">
        <f t="shared" si="7"/>
        <v/>
      </c>
      <c r="I23" s="155" t="str">
        <f t="shared" si="8"/>
        <v/>
      </c>
    </row>
    <row r="24" spans="1:9" ht="15.75" thickBot="1" x14ac:dyDescent="0.3">
      <c r="A24" s="18"/>
      <c r="B24" s="19"/>
      <c r="C24" s="20"/>
      <c r="D24" s="20"/>
      <c r="E24" s="19"/>
      <c r="F24" s="16">
        <f>SUM(F15:F23)</f>
        <v>-40627.270000000004</v>
      </c>
      <c r="G24" s="16">
        <f>SUM(G15:G23)</f>
        <v>40627.270000000004</v>
      </c>
      <c r="H24" s="17">
        <f>SUM(H15:H23)</f>
        <v>-0.35575729819946511</v>
      </c>
      <c r="I24" s="156">
        <f>SUM(I15:I23)</f>
        <v>-4.4334327637359436E-2</v>
      </c>
    </row>
    <row r="25" spans="1:9" ht="15.75" thickBot="1" x14ac:dyDescent="0.3">
      <c r="A25" s="123" t="s">
        <v>11</v>
      </c>
      <c r="B25" s="124"/>
      <c r="C25" s="124"/>
      <c r="D25" s="124"/>
      <c r="E25" s="124"/>
      <c r="F25" s="124"/>
      <c r="G25" s="124"/>
      <c r="H25" s="124"/>
      <c r="I25" s="152"/>
    </row>
    <row r="26" spans="1:9" ht="15.75" thickBot="1" x14ac:dyDescent="0.3">
      <c r="A26" s="21"/>
      <c r="B26" s="22"/>
      <c r="C26" s="23"/>
      <c r="D26" s="43"/>
      <c r="E26" s="23"/>
      <c r="F26" s="23" t="s">
        <v>6</v>
      </c>
      <c r="G26" s="23" t="s">
        <v>7</v>
      </c>
      <c r="H26" s="23" t="s">
        <v>12</v>
      </c>
      <c r="I26" s="158" t="s">
        <v>13</v>
      </c>
    </row>
    <row r="27" spans="1:9" ht="15.75" thickBot="1" x14ac:dyDescent="0.3">
      <c r="A27" s="24"/>
      <c r="B27" s="25"/>
      <c r="C27" s="25"/>
      <c r="D27" s="28"/>
      <c r="E27" s="25"/>
      <c r="F27" s="26">
        <f>F24+F12</f>
        <v>32944.86</v>
      </c>
      <c r="G27" s="26">
        <f>G24+G12</f>
        <v>114199.40000000001</v>
      </c>
      <c r="H27" s="27">
        <f>H12+H24</f>
        <v>0.28848540360106967</v>
      </c>
      <c r="I27" s="159">
        <f>I24+I12</f>
        <v>3.6332937764334397E-2</v>
      </c>
    </row>
  </sheetData>
  <mergeCells count="3">
    <mergeCell ref="A1:I1"/>
    <mergeCell ref="A13:I13"/>
    <mergeCell ref="A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40C-6D76-482B-B4F4-ECFCFD586D99}">
  <dimension ref="A1:AF60"/>
  <sheetViews>
    <sheetView topLeftCell="B10" zoomScaleNormal="100" workbookViewId="0">
      <selection activeCell="U54" sqref="U54"/>
    </sheetView>
  </sheetViews>
  <sheetFormatPr baseColWidth="10" defaultColWidth="9.140625" defaultRowHeight="15" x14ac:dyDescent="0.25"/>
  <cols>
    <col min="2" max="2" width="11.42578125" customWidth="1"/>
    <col min="3" max="12" width="8.85546875" customWidth="1"/>
    <col min="13" max="13" width="9.5703125" customWidth="1"/>
    <col min="14" max="20" width="8.85546875" customWidth="1"/>
    <col min="21" max="21" width="17.42578125" customWidth="1"/>
    <col min="22" max="22" width="13.28515625" customWidth="1"/>
    <col min="24" max="24" width="9.5703125" bestFit="1" customWidth="1"/>
  </cols>
  <sheetData>
    <row r="1" spans="1:32" ht="15" customHeight="1" x14ac:dyDescent="0.25">
      <c r="A1" s="128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30"/>
    </row>
    <row r="2" spans="1:32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3"/>
    </row>
    <row r="3" spans="1:32" ht="15" customHeight="1" thickBot="1" x14ac:dyDescent="0.3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3"/>
    </row>
    <row r="4" spans="1:32" ht="17.25" customHeight="1" x14ac:dyDescent="0.25">
      <c r="A4" s="128" t="s">
        <v>47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30"/>
    </row>
    <row r="5" spans="1:32" ht="15.75" customHeight="1" thickBot="1" x14ac:dyDescent="0.3">
      <c r="A5" s="134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6"/>
    </row>
    <row r="6" spans="1:32" ht="15.75" customHeight="1" thickBot="1" x14ac:dyDescent="0.3">
      <c r="A6" s="143" t="s">
        <v>46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5"/>
    </row>
    <row r="7" spans="1:32" ht="15.75" thickBot="1" x14ac:dyDescent="0.3"/>
    <row r="8" spans="1:32" ht="15.75" thickBot="1" x14ac:dyDescent="0.3">
      <c r="B8" s="61" t="s">
        <v>2</v>
      </c>
      <c r="C8" s="63" t="str">
        <f ca="1">IF($B$9="","",$B$9)</f>
        <v>VTRS</v>
      </c>
      <c r="D8" s="63" t="str">
        <f ca="1">IF($B$10="","",$B$10)</f>
        <v>XPO</v>
      </c>
      <c r="E8" s="63" t="str">
        <f ca="1">IF($B$11="","",$B$11)</f>
        <v>MOS</v>
      </c>
      <c r="F8" s="63" t="str">
        <f ca="1">IF($B$12="","",$B$12)</f>
        <v>PPL</v>
      </c>
      <c r="G8" s="63" t="str">
        <f ca="1">IF($B$13="","",$B$13)</f>
        <v>TTEC</v>
      </c>
      <c r="H8" s="63" t="str">
        <f ca="1">IF($B$14="","",$B$14)</f>
        <v>WING</v>
      </c>
      <c r="I8" s="63" t="str">
        <f ca="1">IF($B$15="","",$B$15)</f>
        <v>OLED</v>
      </c>
      <c r="J8" s="63" t="str">
        <f ca="1">IF($B$16="","",$B$16)</f>
        <v>LVS</v>
      </c>
      <c r="K8" s="63" t="str">
        <f ca="1">IF($B$17="","",$B$17)</f>
        <v>BBY</v>
      </c>
      <c r="L8" s="63" t="str">
        <f ca="1">IF($B$18="","",$B$18)</f>
        <v>LEN</v>
      </c>
      <c r="M8" s="63" t="str">
        <f ca="1">IF($B$19="","",$B$19)</f>
        <v>SPLK</v>
      </c>
      <c r="N8" s="63" t="str">
        <f ca="1">IF($B$20="","",$B$20)</f>
        <v/>
      </c>
      <c r="O8" s="63" t="str">
        <f ca="1">IF($B$21="","",$B$21)</f>
        <v/>
      </c>
      <c r="P8" s="63" t="str">
        <f ca="1">IF($B$22="","",$B$22)</f>
        <v/>
      </c>
      <c r="Q8" s="63" t="str">
        <f ca="1">IF($B$23="","",$B$23)</f>
        <v/>
      </c>
      <c r="R8" s="63" t="str">
        <f ca="1">IF($B$24="","",$B$24)</f>
        <v/>
      </c>
      <c r="S8" s="63" t="str">
        <f ca="1">IF($B$25="","",$B$25)</f>
        <v/>
      </c>
      <c r="T8" s="63" t="str">
        <f ca="1">IF($B$26="","",$B$26)</f>
        <v/>
      </c>
      <c r="U8" s="62" t="s">
        <v>45</v>
      </c>
      <c r="V8" s="61" t="s">
        <v>44</v>
      </c>
    </row>
    <row r="9" spans="1:32" ht="15" customHeight="1" x14ac:dyDescent="0.25">
      <c r="A9" s="97"/>
      <c r="B9" s="113" t="str">
        <f ca="1">IF(COUNTBLANK(LongTickers) &lt; 9, Summary!B3, IF(COUNTBLANK(LongTickers)+COUNTBLANK(ShortTickers) &lt; 18, INDIRECT("Summary!B" &amp; 15 - 9 + COUNTBLANK(LongTickers)), "")   )</f>
        <v>VTRS</v>
      </c>
      <c r="C9" s="103">
        <f ca="1">IF(OR($B9 = "", C$8 = ""), "", _xlfn.COVARIANCE.S(INDIRECT("Data!L3C" &amp; (MATCH($B9,Data!$A$1:$BE$1,0)+2) &amp; LastRow &amp; (MATCH($B9,Data!$A$1:$BE$1,0)+2),FALSE), INDIRECT("Data!L3C" &amp; (MATCH(C$8,Data!$A$1:$BE$1,0)+2) &amp; LastRow &amp; (MATCH(C$8,Data!$A$1:$BE$1,0)+2),FALSE)))</f>
        <v>3.4429212601816751E-3</v>
      </c>
      <c r="D9" s="102">
        <f ca="1">IF(OR($B9 = "", D$8 = ""), "", _xlfn.COVARIANCE.S(INDIRECT("Data!L3C" &amp; (MATCH($B9,Data!$A$1:$BE$1,0)+2) &amp; LastRow &amp; (MATCH($B9,Data!$A$1:$BE$1,0)+2),FALSE), INDIRECT("Data!L3C" &amp; (MATCH(D$8,Data!$A$1:$BE$1,0)+2) &amp; LastRow &amp; (MATCH(D$8,Data!$A$1:$BE$1,0)+2),FALSE)))</f>
        <v>1.3549232256282492E-3</v>
      </c>
      <c r="E9" s="102">
        <f ca="1">IF(OR($B9 = "", E$8 = ""), "", _xlfn.COVARIANCE.S(INDIRECT("Data!L3C" &amp; (MATCH($B9,Data!$A$1:$BE$1,0)+2) &amp; LastRow &amp; (MATCH($B9,Data!$A$1:$BE$1,0)+2),FALSE), INDIRECT("Data!L3C" &amp; (MATCH(E$8,Data!$A$1:$BE$1,0)+2) &amp; LastRow &amp; (MATCH(E$8,Data!$A$1:$BE$1,0)+2),FALSE)))</f>
        <v>1.4320649935010291E-3</v>
      </c>
      <c r="F9" s="102">
        <f ca="1">IF(OR($B9 = "", F$8 = ""), "", _xlfn.COVARIANCE.S(INDIRECT("Data!L3C" &amp; (MATCH($B9,Data!$A$1:$BE$1,0)+2) &amp; LastRow &amp; (MATCH($B9,Data!$A$1:$BE$1,0)+2),FALSE), INDIRECT("Data!L3C" &amp; (MATCH(F$8,Data!$A$1:$BE$1,0)+2) &amp; LastRow &amp; (MATCH(F$8,Data!$A$1:$BE$1,0)+2),FALSE)))</f>
        <v>3.656758287123516E-4</v>
      </c>
      <c r="G9" s="102">
        <f ca="1">IF(OR($B9 = "", G$8 = ""), "", _xlfn.COVARIANCE.S(INDIRECT("Data!L3C" &amp; (MATCH($B9,Data!$A$1:$BE$1,0)+2) &amp; LastRow &amp; (MATCH($B9,Data!$A$1:$BE$1,0)+2),FALSE), INDIRECT("Data!L3C" &amp; (MATCH(G$8,Data!$A$1:$BE$1,0)+2) &amp; LastRow &amp; (MATCH(G$8,Data!$A$1:$BE$1,0)+2),FALSE)))</f>
        <v>8.1791141943415586E-4</v>
      </c>
      <c r="H9" s="102">
        <f ca="1">IF(OR($B9 = "", H$8 = ""), "", _xlfn.COVARIANCE.S(INDIRECT("Data!L3C" &amp; (MATCH($B9,Data!$A$1:$BE$1,0)+2) &amp; LastRow &amp; (MATCH($B9,Data!$A$1:$BE$1,0)+2),FALSE), INDIRECT("Data!L3C" &amp; (MATCH(H$8,Data!$A$1:$BE$1,0)+2) &amp; LastRow &amp; (MATCH(H$8,Data!$A$1:$BE$1,0)+2),FALSE)))</f>
        <v>5.9843086736175734E-4</v>
      </c>
      <c r="I9" s="102">
        <f ca="1">IF(OR($B9 = "", I$8 = ""), "", _xlfn.COVARIANCE.S(INDIRECT("Data!L3C" &amp; (MATCH($B9,Data!$A$1:$BE$1,0)+2) &amp; LastRow &amp; (MATCH($B9,Data!$A$1:$BE$1,0)+2),FALSE), INDIRECT("Data!L3C" &amp; (MATCH(I$8,Data!$A$1:$BE$1,0)+2) &amp; LastRow &amp; (MATCH(I$8,Data!$A$1:$BE$1,0)+2),FALSE)))</f>
        <v>1.1888841406928808E-3</v>
      </c>
      <c r="J9" s="102">
        <f ca="1">IF(OR($B9 = "", J$8 = ""), "", _xlfn.COVARIANCE.S(INDIRECT("Data!L3C" &amp; (MATCH($B9,Data!$A$1:$BE$1,0)+2) &amp; LastRow &amp; (MATCH($B9,Data!$A$1:$BE$1,0)+2),FALSE), INDIRECT("Data!L3C" &amp; (MATCH(J$8,Data!$A$1:$BE$1,0)+2) &amp; LastRow &amp; (MATCH(J$8,Data!$A$1:$BE$1,0)+2),FALSE)))</f>
        <v>1.0179733001570855E-3</v>
      </c>
      <c r="K9" s="102">
        <f ca="1">IF(OR($B9 = "", K$8 = ""), "", _xlfn.COVARIANCE.S(INDIRECT("Data!L3C" &amp; (MATCH($B9,Data!$A$1:$BE$1,0)+2) &amp; LastRow &amp; (MATCH($B9,Data!$A$1:$BE$1,0)+2),FALSE), INDIRECT("Data!L3C" &amp; (MATCH(K$8,Data!$A$1:$BE$1,0)+2) &amp; LastRow &amp; (MATCH(K$8,Data!$A$1:$BE$1,0)+2),FALSE)))</f>
        <v>8.0579200173556726E-4</v>
      </c>
      <c r="L9" s="102">
        <f ca="1">IF(OR($B9 = "", L$8 = ""), "", _xlfn.COVARIANCE.S(INDIRECT("Data!L3C" &amp; (MATCH($B9,Data!$A$1:$BE$1,0)+2) &amp; LastRow &amp; (MATCH($B9,Data!$A$1:$BE$1,0)+2),FALSE), INDIRECT("Data!L3C" &amp; (MATCH(L$8,Data!$A$1:$BE$1,0)+2) &amp; LastRow &amp; (MATCH(L$8,Data!$A$1:$BE$1,0)+2),FALSE)))</f>
        <v>1.0273038538226534E-3</v>
      </c>
      <c r="M9" s="102">
        <f ca="1">IF(OR($B9 = "", M$8 = ""), "", _xlfn.COVARIANCE.S(INDIRECT("Data!L3C" &amp; (MATCH($B9,Data!$A$1:$BE$1,0)+2) &amp; LastRow &amp; (MATCH($B9,Data!$A$1:$BE$1,0)+2),FALSE), INDIRECT("Data!L3C" &amp; (MATCH(M$8,Data!$A$1:$BE$1,0)+2) &amp; LastRow &amp; (MATCH(M$8,Data!$A$1:$BE$1,0)+2),FALSE)))</f>
        <v>1.3958625346839931E-3</v>
      </c>
      <c r="N9" s="102" t="str">
        <f ca="1">IF(OR($B9 = "", N$8 = ""), "", _xlfn.COVARIANCE.S(INDIRECT("Data!L3C" &amp; (MATCH($B9,Data!$A$1:$BE$1,0)+2) &amp; LastRow &amp; (MATCH($B9,Data!$A$1:$BE$1,0)+2),FALSE), INDIRECT("Data!L3C" &amp; (MATCH(N$8,Data!$A$1:$BE$1,0)+2) &amp; LastRow &amp; (MATCH(N$8,Data!$A$1:$BE$1,0)+2),FALSE)))</f>
        <v/>
      </c>
      <c r="O9" s="102" t="str">
        <f ca="1">IF(OR($B9 = "", O$8 = ""), "", _xlfn.COVARIANCE.S(INDIRECT("Data!L3C" &amp; (MATCH($B9,Data!$A$1:$BE$1,0)+2) &amp; LastRow &amp; (MATCH($B9,Data!$A$1:$BE$1,0)+2),FALSE), INDIRECT("Data!L3C" &amp; (MATCH(O$8,Data!$A$1:$BE$1,0)+2) &amp; LastRow &amp; (MATCH(O$8,Data!$A$1:$BE$1,0)+2),FALSE)))</f>
        <v/>
      </c>
      <c r="P9" s="102" t="str">
        <f ca="1">IF(OR($B9 = "", P$8 = ""), "", _xlfn.COVARIANCE.S(INDIRECT("Data!L3C" &amp; (MATCH($B9,Data!$A$1:$BE$1,0)+2) &amp; LastRow &amp; (MATCH($B9,Data!$A$1:$BE$1,0)+2),FALSE), INDIRECT("Data!L3C" &amp; (MATCH(P$8,Data!$A$1:$BE$1,0)+2) &amp; LastRow &amp; (MATCH(P$8,Data!$A$1:$BE$1,0)+2),FALSE)))</f>
        <v/>
      </c>
      <c r="Q9" s="102" t="str">
        <f ca="1">IF(OR($B9 = "", Q$8 = ""), "", _xlfn.COVARIANCE.S(INDIRECT("Data!L3C" &amp; (MATCH($B9,Data!$A$1:$BE$1,0)+2) &amp; LastRow &amp; (MATCH($B9,Data!$A$1:$BE$1,0)+2),FALSE), INDIRECT("Data!L3C" &amp; (MATCH(Q$8,Data!$A$1:$BE$1,0)+2) &amp; LastRow &amp; (MATCH(Q$8,Data!$A$1:$BE$1,0)+2),FALSE)))</f>
        <v/>
      </c>
      <c r="R9" s="102" t="str">
        <f ca="1">IF(OR($B9 = "", R$8 = ""), "", _xlfn.COVARIANCE.S(INDIRECT("Data!L3C" &amp; (MATCH($B9,Data!$A$1:$BE$1,0)+2) &amp; LastRow &amp; (MATCH($B9,Data!$A$1:$BE$1,0)+2),FALSE), INDIRECT("Data!L3C" &amp; (MATCH(R$8,Data!$A$1:$BE$1,0)+2) &amp; LastRow &amp; (MATCH(R$8,Data!$A$1:$BE$1,0)+2),FALSE)))</f>
        <v/>
      </c>
      <c r="S9" s="102" t="str">
        <f ca="1">IF(OR($B9 = "", S$8 = ""), "", _xlfn.COVARIANCE.S(INDIRECT("Data!L3C" &amp; (MATCH($B9,Data!$A$1:$BE$1,0)+2) &amp; LastRow &amp; (MATCH($B9,Data!$A$1:$BE$1,0)+2),FALSE), INDIRECT("Data!L3C" &amp; (MATCH(S$8,Data!$A$1:$BE$1,0)+2) &amp; LastRow &amp; (MATCH(S$8,Data!$A$1:$BE$1,0)+2),FALSE)))</f>
        <v/>
      </c>
      <c r="T9" s="114" t="str">
        <f ca="1">IF(OR($B9 = "", T$8 = ""), "", _xlfn.COVARIANCE.S(INDIRECT("Data!L3C" &amp; (MATCH($B9,Data!$A$1:$BE$1,0)+2) &amp; LastRow &amp; (MATCH($B9,Data!$A$1:$BE$1,0)+2),FALSE), INDIRECT("Data!L3C" &amp; (MATCH(T$8,Data!$A$1:$BE$1,0)+2) &amp; LastRow &amp; (MATCH(T$8,Data!$A$1:$BE$1,0)+2),FALSE)))</f>
        <v/>
      </c>
      <c r="U9" s="104">
        <f ca="1">IF(COUNTBLANK(LongTickers) &lt; 9, Summary!F3, IF(COUNTBLANK(LongTickers)+COUNTBLANK(ShortTickers) &lt; 18, INDIRECT("Summary!F" &amp; 15 - 9 + COUNTBLANK(LongTickers)), "")   )</f>
        <v>9995.07</v>
      </c>
      <c r="V9" s="101">
        <f t="shared" ref="V9:V26" ca="1" si="0">IF(U9="","",U9/$U$27)</f>
        <v>8.7522964218726199E-2</v>
      </c>
      <c r="X9" s="127" t="s">
        <v>43</v>
      </c>
      <c r="Y9" s="127"/>
      <c r="Z9" s="127"/>
      <c r="AA9" s="127"/>
      <c r="AB9" s="127"/>
      <c r="AC9" s="127"/>
      <c r="AD9" s="127"/>
      <c r="AE9" s="127"/>
      <c r="AF9" s="127"/>
    </row>
    <row r="10" spans="1:32" x14ac:dyDescent="0.25">
      <c r="A10" s="97"/>
      <c r="B10" s="60" t="str">
        <f ca="1">IF(COUNTBLANK(LongTickers) &lt; 8, Summary!B4, IF(COUNTBLANK(LongTickers)+COUNTBLANK(ShortTickers) &lt; 17, INDIRECT("Summary!B" &amp; 16 - 9 + COUNTBLANK(LongTickers)), "")   )</f>
        <v>XPO</v>
      </c>
      <c r="C10" s="99">
        <f ca="1">IF(OR($B10 = "", C$8 = ""), "", _xlfn.COVARIANCE.S(INDIRECT("Data!L3C" &amp; (MATCH($B10,Data!$A$1:$BE$1,0)+2) &amp; LastRow &amp; (MATCH($B10,Data!$A$1:$BE$1,0)+2),FALSE), INDIRECT("Data!L3C" &amp; (MATCH(C$8,Data!$A$1:$BE$1,0)+2) &amp; LastRow &amp; (MATCH(C$8,Data!$A$1:$BE$1,0)+2),FALSE)))</f>
        <v>1.3549232256282492E-3</v>
      </c>
      <c r="D10" s="98">
        <f ca="1">IF(OR($B10 = "", D$8 = ""), "", _xlfn.COVARIANCE.S(INDIRECT("Data!L3C" &amp; (MATCH($B10,Data!$A$1:$BE$1,0)+2) &amp; LastRow &amp; (MATCH($B10,Data!$A$1:$BE$1,0)+2),FALSE), INDIRECT("Data!L3C" &amp; (MATCH(D$8,Data!$A$1:$BE$1,0)+2) &amp; LastRow &amp; (MATCH(D$8,Data!$A$1:$BE$1,0)+2),FALSE)))</f>
        <v>5.6596413276375612E-3</v>
      </c>
      <c r="E10" s="98">
        <f ca="1">IF(OR($B10 = "", E$8 = ""), "", _xlfn.COVARIANCE.S(INDIRECT("Data!L3C" &amp; (MATCH($B10,Data!$A$1:$BE$1,0)+2) &amp; LastRow &amp; (MATCH($B10,Data!$A$1:$BE$1,0)+2),FALSE), INDIRECT("Data!L3C" &amp; (MATCH(E$8,Data!$A$1:$BE$1,0)+2) &amp; LastRow &amp; (MATCH(E$8,Data!$A$1:$BE$1,0)+2),FALSE)))</f>
        <v>2.6243258279405957E-3</v>
      </c>
      <c r="F10" s="98">
        <f ca="1">IF(OR($B10 = "", F$8 = ""), "", _xlfn.COVARIANCE.S(INDIRECT("Data!L3C" &amp; (MATCH($B10,Data!$A$1:$BE$1,0)+2) &amp; LastRow &amp; (MATCH($B10,Data!$A$1:$BE$1,0)+2),FALSE), INDIRECT("Data!L3C" &amp; (MATCH(F$8,Data!$A$1:$BE$1,0)+2) &amp; LastRow &amp; (MATCH(F$8,Data!$A$1:$BE$1,0)+2),FALSE)))</f>
        <v>1.0086558027523904E-3</v>
      </c>
      <c r="G10" s="98">
        <f ca="1">IF(OR($B10 = "", G$8 = ""), "", _xlfn.COVARIANCE.S(INDIRECT("Data!L3C" &amp; (MATCH($B10,Data!$A$1:$BE$1,0)+2) &amp; LastRow &amp; (MATCH($B10,Data!$A$1:$BE$1,0)+2),FALSE), INDIRECT("Data!L3C" &amp; (MATCH(G$8,Data!$A$1:$BE$1,0)+2) &amp; LastRow &amp; (MATCH(G$8,Data!$A$1:$BE$1,0)+2),FALSE)))</f>
        <v>1.493228487132191E-3</v>
      </c>
      <c r="H10" s="98">
        <f ca="1">IF(OR($B10 = "", H$8 = ""), "", _xlfn.COVARIANCE.S(INDIRECT("Data!L3C" &amp; (MATCH($B10,Data!$A$1:$BE$1,0)+2) &amp; LastRow &amp; (MATCH($B10,Data!$A$1:$BE$1,0)+2),FALSE), INDIRECT("Data!L3C" &amp; (MATCH(H$8,Data!$A$1:$BE$1,0)+2) &amp; LastRow &amp; (MATCH(H$8,Data!$A$1:$BE$1,0)+2),FALSE)))</f>
        <v>1.443289084025961E-3</v>
      </c>
      <c r="I10" s="98">
        <f ca="1">IF(OR($B10 = "", I$8 = ""), "", _xlfn.COVARIANCE.S(INDIRECT("Data!L3C" &amp; (MATCH($B10,Data!$A$1:$BE$1,0)+2) &amp; LastRow &amp; (MATCH($B10,Data!$A$1:$BE$1,0)+2),FALSE), INDIRECT("Data!L3C" &amp; (MATCH(I$8,Data!$A$1:$BE$1,0)+2) &amp; LastRow &amp; (MATCH(I$8,Data!$A$1:$BE$1,0)+2),FALSE)))</f>
        <v>1.8615492064903213E-3</v>
      </c>
      <c r="J10" s="98">
        <f ca="1">IF(OR($B10 = "", J$8 = ""), "", _xlfn.COVARIANCE.S(INDIRECT("Data!L3C" &amp; (MATCH($B10,Data!$A$1:$BE$1,0)+2) &amp; LastRow &amp; (MATCH($B10,Data!$A$1:$BE$1,0)+2),FALSE), INDIRECT("Data!L3C" &amp; (MATCH(J$8,Data!$A$1:$BE$1,0)+2) &amp; LastRow &amp; (MATCH(J$8,Data!$A$1:$BE$1,0)+2),FALSE)))</f>
        <v>1.9912436863463562E-3</v>
      </c>
      <c r="K10" s="98">
        <f ca="1">IF(OR($B10 = "", K$8 = ""), "", _xlfn.COVARIANCE.S(INDIRECT("Data!L3C" &amp; (MATCH($B10,Data!$A$1:$BE$1,0)+2) &amp; LastRow &amp; (MATCH($B10,Data!$A$1:$BE$1,0)+2),FALSE), INDIRECT("Data!L3C" &amp; (MATCH(K$8,Data!$A$1:$BE$1,0)+2) &amp; LastRow &amp; (MATCH(K$8,Data!$A$1:$BE$1,0)+2),FALSE)))</f>
        <v>1.7849950284989499E-3</v>
      </c>
      <c r="L10" s="98">
        <f ca="1">IF(OR($B10 = "", L$8 = ""), "", _xlfn.COVARIANCE.S(INDIRECT("Data!L3C" &amp; (MATCH($B10,Data!$A$1:$BE$1,0)+2) &amp; LastRow &amp; (MATCH($B10,Data!$A$1:$BE$1,0)+2),FALSE), INDIRECT("Data!L3C" &amp; (MATCH(L$8,Data!$A$1:$BE$1,0)+2) &amp; LastRow &amp; (MATCH(L$8,Data!$A$1:$BE$1,0)+2),FALSE)))</f>
        <v>2.4723270213388984E-3</v>
      </c>
      <c r="M10" s="98">
        <f ca="1">IF(OR($B10 = "", M$8 = ""), "", _xlfn.COVARIANCE.S(INDIRECT("Data!L3C" &amp; (MATCH($B10,Data!$A$1:$BE$1,0)+2) &amp; LastRow &amp; (MATCH($B10,Data!$A$1:$BE$1,0)+2),FALSE), INDIRECT("Data!L3C" &amp; (MATCH(M$8,Data!$A$1:$BE$1,0)+2) &amp; LastRow &amp; (MATCH(M$8,Data!$A$1:$BE$1,0)+2),FALSE)))</f>
        <v>1.7049519748120359E-3</v>
      </c>
      <c r="N10" s="98" t="str">
        <f ca="1">IF(OR($B10 = "", N$8 = ""), "", _xlfn.COVARIANCE.S(INDIRECT("Data!L3C" &amp; (MATCH($B10,Data!$A$1:$BE$1,0)+2) &amp; LastRow &amp; (MATCH($B10,Data!$A$1:$BE$1,0)+2),FALSE), INDIRECT("Data!L3C" &amp; (MATCH(N$8,Data!$A$1:$BE$1,0)+2) &amp; LastRow &amp; (MATCH(N$8,Data!$A$1:$BE$1,0)+2),FALSE)))</f>
        <v/>
      </c>
      <c r="O10" s="98" t="str">
        <f ca="1">IF(OR($B10 = "", O$8 = ""), "", _xlfn.COVARIANCE.S(INDIRECT("Data!L3C" &amp; (MATCH($B10,Data!$A$1:$BE$1,0)+2) &amp; LastRow &amp; (MATCH($B10,Data!$A$1:$BE$1,0)+2),FALSE), INDIRECT("Data!L3C" &amp; (MATCH(O$8,Data!$A$1:$BE$1,0)+2) &amp; LastRow &amp; (MATCH(O$8,Data!$A$1:$BE$1,0)+2),FALSE)))</f>
        <v/>
      </c>
      <c r="P10" s="98" t="str">
        <f ca="1">IF(OR($B10 = "", P$8 = ""), "", _xlfn.COVARIANCE.S(INDIRECT("Data!L3C" &amp; (MATCH($B10,Data!$A$1:$BE$1,0)+2) &amp; LastRow &amp; (MATCH($B10,Data!$A$1:$BE$1,0)+2),FALSE), INDIRECT("Data!L3C" &amp; (MATCH(P$8,Data!$A$1:$BE$1,0)+2) &amp; LastRow &amp; (MATCH(P$8,Data!$A$1:$BE$1,0)+2),FALSE)))</f>
        <v/>
      </c>
      <c r="Q10" s="98" t="str">
        <f ca="1">IF(OR($B10 = "", Q$8 = ""), "", _xlfn.COVARIANCE.S(INDIRECT("Data!L3C" &amp; (MATCH($B10,Data!$A$1:$BE$1,0)+2) &amp; LastRow &amp; (MATCH($B10,Data!$A$1:$BE$1,0)+2),FALSE), INDIRECT("Data!L3C" &amp; (MATCH(Q$8,Data!$A$1:$BE$1,0)+2) &amp; LastRow &amp; (MATCH(Q$8,Data!$A$1:$BE$1,0)+2),FALSE)))</f>
        <v/>
      </c>
      <c r="R10" s="98" t="str">
        <f ca="1">IF(OR($B10 = "", R$8 = ""), "", _xlfn.COVARIANCE.S(INDIRECT("Data!L3C" &amp; (MATCH($B10,Data!$A$1:$BE$1,0)+2) &amp; LastRow &amp; (MATCH($B10,Data!$A$1:$BE$1,0)+2),FALSE), INDIRECT("Data!L3C" &amp; (MATCH(R$8,Data!$A$1:$BE$1,0)+2) &amp; LastRow &amp; (MATCH(R$8,Data!$A$1:$BE$1,0)+2),FALSE)))</f>
        <v/>
      </c>
      <c r="S10" s="98" t="str">
        <f ca="1">IF(OR($B10 = "", S$8 = ""), "", _xlfn.COVARIANCE.S(INDIRECT("Data!L3C" &amp; (MATCH($B10,Data!$A$1:$BE$1,0)+2) &amp; LastRow &amp; (MATCH($B10,Data!$A$1:$BE$1,0)+2),FALSE), INDIRECT("Data!L3C" &amp; (MATCH(S$8,Data!$A$1:$BE$1,0)+2) &amp; LastRow &amp; (MATCH(S$8,Data!$A$1:$BE$1,0)+2),FALSE)))</f>
        <v/>
      </c>
      <c r="T10" s="115" t="str">
        <f ca="1">IF(OR($B10 = "", T$8 = ""), "", _xlfn.COVARIANCE.S(INDIRECT("Data!L3C" &amp; (MATCH($B10,Data!$A$1:$BE$1,0)+2) &amp; LastRow &amp; (MATCH($B10,Data!$A$1:$BE$1,0)+2),FALSE), INDIRECT("Data!L3C" &amp; (MATCH(T$8,Data!$A$1:$BE$1,0)+2) &amp; LastRow &amp; (MATCH(T$8,Data!$A$1:$BE$1,0)+2),FALSE)))</f>
        <v/>
      </c>
      <c r="U10" s="105">
        <f ca="1">IF(COUNTBLANK(LongTickers) &lt; 8, Summary!F4, IF(COUNTBLANK(LongTickers)+COUNTBLANK(ShortTickers) &lt; 17, INDIRECT("Summary!F" &amp; 16 - 9 + COUNTBLANK(LongTickers)), "")   )</f>
        <v>9935.4800000000014</v>
      </c>
      <c r="V10" s="50">
        <f t="shared" ca="1" si="0"/>
        <v>8.7001157624295763E-2</v>
      </c>
      <c r="X10" s="127"/>
      <c r="Y10" s="127"/>
      <c r="Z10" s="127"/>
      <c r="AA10" s="127"/>
      <c r="AB10" s="127"/>
      <c r="AC10" s="127"/>
      <c r="AD10" s="127"/>
      <c r="AE10" s="127"/>
      <c r="AF10" s="127"/>
    </row>
    <row r="11" spans="1:32" x14ac:dyDescent="0.25">
      <c r="A11" s="97"/>
      <c r="B11" s="60" t="str">
        <f ca="1">IF(COUNTBLANK(LongTickers) &lt; 7, Summary!B5, IF(COUNTBLANK(LongTickers)+COUNTBLANK(ShortTickers) &lt; 16, INDIRECT("Summary!B" &amp; 17 - 9 + COUNTBLANK(LongTickers)), "")   )</f>
        <v>MOS</v>
      </c>
      <c r="C11" s="99">
        <f ca="1">IF(OR($B11 = "", C$8 = ""), "", _xlfn.COVARIANCE.S(INDIRECT("Data!L3C" &amp; (MATCH($B11,Data!$A$1:$BE$1,0)+2) &amp; LastRow &amp; (MATCH($B11,Data!$A$1:$BE$1,0)+2),FALSE), INDIRECT("Data!L3C" &amp; (MATCH(C$8,Data!$A$1:$BE$1,0)+2) &amp; LastRow &amp; (MATCH(C$8,Data!$A$1:$BE$1,0)+2),FALSE)))</f>
        <v>1.4320649935010291E-3</v>
      </c>
      <c r="D11" s="98">
        <f ca="1">IF(OR($B11 = "", D$8 = ""), "", _xlfn.COVARIANCE.S(INDIRECT("Data!L3C" &amp; (MATCH($B11,Data!$A$1:$BE$1,0)+2) &amp; LastRow &amp; (MATCH($B11,Data!$A$1:$BE$1,0)+2),FALSE), INDIRECT("Data!L3C" &amp; (MATCH(D$8,Data!$A$1:$BE$1,0)+2) &amp; LastRow &amp; (MATCH(D$8,Data!$A$1:$BE$1,0)+2),FALSE)))</f>
        <v>2.6243258279405957E-3</v>
      </c>
      <c r="E11" s="98">
        <f ca="1">IF(OR($B11 = "", E$8 = ""), "", _xlfn.COVARIANCE.S(INDIRECT("Data!L3C" &amp; (MATCH($B11,Data!$A$1:$BE$1,0)+2) &amp; LastRow &amp; (MATCH($B11,Data!$A$1:$BE$1,0)+2),FALSE), INDIRECT("Data!L3C" &amp; (MATCH(E$8,Data!$A$1:$BE$1,0)+2) &amp; LastRow &amp; (MATCH(E$8,Data!$A$1:$BE$1,0)+2),FALSE)))</f>
        <v>4.4460883542948009E-3</v>
      </c>
      <c r="F11" s="98">
        <f ca="1">IF(OR($B11 = "", F$8 = ""), "", _xlfn.COVARIANCE.S(INDIRECT("Data!L3C" &amp; (MATCH($B11,Data!$A$1:$BE$1,0)+2) &amp; LastRow &amp; (MATCH($B11,Data!$A$1:$BE$1,0)+2),FALSE), INDIRECT("Data!L3C" &amp; (MATCH(F$8,Data!$A$1:$BE$1,0)+2) &amp; LastRow &amp; (MATCH(F$8,Data!$A$1:$BE$1,0)+2),FALSE)))</f>
        <v>9.9117686526450271E-4</v>
      </c>
      <c r="G11" s="98">
        <f ca="1">IF(OR($B11 = "", G$8 = ""), "", _xlfn.COVARIANCE.S(INDIRECT("Data!L3C" &amp; (MATCH($B11,Data!$A$1:$BE$1,0)+2) &amp; LastRow &amp; (MATCH($B11,Data!$A$1:$BE$1,0)+2),FALSE), INDIRECT("Data!L3C" &amp; (MATCH(G$8,Data!$A$1:$BE$1,0)+2) &amp; LastRow &amp; (MATCH(G$8,Data!$A$1:$BE$1,0)+2),FALSE)))</f>
        <v>1.536992557572411E-3</v>
      </c>
      <c r="H11" s="98">
        <f ca="1">IF(OR($B11 = "", H$8 = ""), "", _xlfn.COVARIANCE.S(INDIRECT("Data!L3C" &amp; (MATCH($B11,Data!$A$1:$BE$1,0)+2) &amp; LastRow &amp; (MATCH($B11,Data!$A$1:$BE$1,0)+2),FALSE), INDIRECT("Data!L3C" &amp; (MATCH(H$8,Data!$A$1:$BE$1,0)+2) &amp; LastRow &amp; (MATCH(H$8,Data!$A$1:$BE$1,0)+2),FALSE)))</f>
        <v>1.2837250969851691E-3</v>
      </c>
      <c r="I11" s="98">
        <f ca="1">IF(OR($B11 = "", I$8 = ""), "", _xlfn.COVARIANCE.S(INDIRECT("Data!L3C" &amp; (MATCH($B11,Data!$A$1:$BE$1,0)+2) &amp; LastRow &amp; (MATCH($B11,Data!$A$1:$BE$1,0)+2),FALSE), INDIRECT("Data!L3C" &amp; (MATCH(I$8,Data!$A$1:$BE$1,0)+2) &amp; LastRow &amp; (MATCH(I$8,Data!$A$1:$BE$1,0)+2),FALSE)))</f>
        <v>1.3686884342892286E-3</v>
      </c>
      <c r="J11" s="98">
        <f ca="1">IF(OR($B11 = "", J$8 = ""), "", _xlfn.COVARIANCE.S(INDIRECT("Data!L3C" &amp; (MATCH($B11,Data!$A$1:$BE$1,0)+2) &amp; LastRow &amp; (MATCH($B11,Data!$A$1:$BE$1,0)+2),FALSE), INDIRECT("Data!L3C" &amp; (MATCH(J$8,Data!$A$1:$BE$1,0)+2) &amp; LastRow &amp; (MATCH(J$8,Data!$A$1:$BE$1,0)+2),FALSE)))</f>
        <v>1.7004949715806515E-3</v>
      </c>
      <c r="K11" s="98">
        <f ca="1">IF(OR($B11 = "", K$8 = ""), "", _xlfn.COVARIANCE.S(INDIRECT("Data!L3C" &amp; (MATCH($B11,Data!$A$1:$BE$1,0)+2) &amp; LastRow &amp; (MATCH($B11,Data!$A$1:$BE$1,0)+2),FALSE), INDIRECT("Data!L3C" &amp; (MATCH(K$8,Data!$A$1:$BE$1,0)+2) &amp; LastRow &amp; (MATCH(K$8,Data!$A$1:$BE$1,0)+2),FALSE)))</f>
        <v>1.5143672187904636E-3</v>
      </c>
      <c r="L11" s="98">
        <f ca="1">IF(OR($B11 = "", L$8 = ""), "", _xlfn.COVARIANCE.S(INDIRECT("Data!L3C" &amp; (MATCH($B11,Data!$A$1:$BE$1,0)+2) &amp; LastRow &amp; (MATCH($B11,Data!$A$1:$BE$1,0)+2),FALSE), INDIRECT("Data!L3C" &amp; (MATCH(L$8,Data!$A$1:$BE$1,0)+2) &amp; LastRow &amp; (MATCH(L$8,Data!$A$1:$BE$1,0)+2),FALSE)))</f>
        <v>2.0269278908943145E-3</v>
      </c>
      <c r="M11" s="98">
        <f ca="1">IF(OR($B11 = "", M$8 = ""), "", _xlfn.COVARIANCE.S(INDIRECT("Data!L3C" &amp; (MATCH($B11,Data!$A$1:$BE$1,0)+2) &amp; LastRow &amp; (MATCH($B11,Data!$A$1:$BE$1,0)+2),FALSE), INDIRECT("Data!L3C" &amp; (MATCH(M$8,Data!$A$1:$BE$1,0)+2) &amp; LastRow &amp; (MATCH(M$8,Data!$A$1:$BE$1,0)+2),FALSE)))</f>
        <v>1.5371403535446428E-3</v>
      </c>
      <c r="N11" s="98" t="str">
        <f ca="1">IF(OR($B11 = "", N$8 = ""), "", _xlfn.COVARIANCE.S(INDIRECT("Data!L3C" &amp; (MATCH($B11,Data!$A$1:$BE$1,0)+2) &amp; LastRow &amp; (MATCH($B11,Data!$A$1:$BE$1,0)+2),FALSE), INDIRECT("Data!L3C" &amp; (MATCH(N$8,Data!$A$1:$BE$1,0)+2) &amp; LastRow &amp; (MATCH(N$8,Data!$A$1:$BE$1,0)+2),FALSE)))</f>
        <v/>
      </c>
      <c r="O11" s="98" t="str">
        <f ca="1">IF(OR($B11 = "", O$8 = ""), "", _xlfn.COVARIANCE.S(INDIRECT("Data!L3C" &amp; (MATCH($B11,Data!$A$1:$BE$1,0)+2) &amp; LastRow &amp; (MATCH($B11,Data!$A$1:$BE$1,0)+2),FALSE), INDIRECT("Data!L3C" &amp; (MATCH(O$8,Data!$A$1:$BE$1,0)+2) &amp; LastRow &amp; (MATCH(O$8,Data!$A$1:$BE$1,0)+2),FALSE)))</f>
        <v/>
      </c>
      <c r="P11" s="98" t="str">
        <f ca="1">IF(OR($B11 = "", P$8 = ""), "", _xlfn.COVARIANCE.S(INDIRECT("Data!L3C" &amp; (MATCH($B11,Data!$A$1:$BE$1,0)+2) &amp; LastRow &amp; (MATCH($B11,Data!$A$1:$BE$1,0)+2),FALSE), INDIRECT("Data!L3C" &amp; (MATCH(P$8,Data!$A$1:$BE$1,0)+2) &amp; LastRow &amp; (MATCH(P$8,Data!$A$1:$BE$1,0)+2),FALSE)))</f>
        <v/>
      </c>
      <c r="Q11" s="98" t="str">
        <f ca="1">IF(OR($B11 = "", Q$8 = ""), "", _xlfn.COVARIANCE.S(INDIRECT("Data!L3C" &amp; (MATCH($B11,Data!$A$1:$BE$1,0)+2) &amp; LastRow &amp; (MATCH($B11,Data!$A$1:$BE$1,0)+2),FALSE), INDIRECT("Data!L3C" &amp; (MATCH(Q$8,Data!$A$1:$BE$1,0)+2) &amp; LastRow &amp; (MATCH(Q$8,Data!$A$1:$BE$1,0)+2),FALSE)))</f>
        <v/>
      </c>
      <c r="R11" s="98" t="str">
        <f ca="1">IF(OR($B11 = "", R$8 = ""), "", _xlfn.COVARIANCE.S(INDIRECT("Data!L3C" &amp; (MATCH($B11,Data!$A$1:$BE$1,0)+2) &amp; LastRow &amp; (MATCH($B11,Data!$A$1:$BE$1,0)+2),FALSE), INDIRECT("Data!L3C" &amp; (MATCH(R$8,Data!$A$1:$BE$1,0)+2) &amp; LastRow &amp; (MATCH(R$8,Data!$A$1:$BE$1,0)+2),FALSE)))</f>
        <v/>
      </c>
      <c r="S11" s="98" t="str">
        <f ca="1">IF(OR($B11 = "", S$8 = ""), "", _xlfn.COVARIANCE.S(INDIRECT("Data!L3C" &amp; (MATCH($B11,Data!$A$1:$BE$1,0)+2) &amp; LastRow &amp; (MATCH($B11,Data!$A$1:$BE$1,0)+2),FALSE), INDIRECT("Data!L3C" &amp; (MATCH(S$8,Data!$A$1:$BE$1,0)+2) &amp; LastRow &amp; (MATCH(S$8,Data!$A$1:$BE$1,0)+2),FALSE)))</f>
        <v/>
      </c>
      <c r="T11" s="115" t="str">
        <f ca="1">IF(OR($B11 = "", T$8 = ""), "", _xlfn.COVARIANCE.S(INDIRECT("Data!L3C" &amp; (MATCH($B11,Data!$A$1:$BE$1,0)+2) &amp; LastRow &amp; (MATCH($B11,Data!$A$1:$BE$1,0)+2),FALSE), INDIRECT("Data!L3C" &amp; (MATCH(T$8,Data!$A$1:$BE$1,0)+2) &amp; LastRow &amp; (MATCH(T$8,Data!$A$1:$BE$1,0)+2),FALSE)))</f>
        <v/>
      </c>
      <c r="U11" s="105">
        <f ca="1">IF(COUNTBLANK(LongTickers) &lt; 7, Summary!F5, IF(COUNTBLANK(LongTickers)+COUNTBLANK(ShortTickers) &lt; 16, INDIRECT("Summary!F" &amp; 17 - 9 + COUNTBLANK(LongTickers)), "")   )</f>
        <v>10257.150000000001</v>
      </c>
      <c r="V11" s="50">
        <f t="shared" ca="1" si="0"/>
        <v>8.9817897467062022E-2</v>
      </c>
      <c r="X11" s="127"/>
      <c r="Y11" s="127"/>
      <c r="Z11" s="127"/>
      <c r="AA11" s="127"/>
      <c r="AB11" s="127"/>
      <c r="AC11" s="127"/>
      <c r="AD11" s="127"/>
      <c r="AE11" s="127"/>
      <c r="AF11" s="127"/>
    </row>
    <row r="12" spans="1:32" x14ac:dyDescent="0.25">
      <c r="A12" s="97"/>
      <c r="B12" s="60" t="str">
        <f ca="1">IF(COUNTBLANK(LongTickers) &lt; 6, Summary!B6, IF(COUNTBLANK(LongTickers)+COUNTBLANK(ShortTickers) &lt; 15, INDIRECT("Summary!B" &amp; 18 - 9 + COUNTBLANK(LongTickers)), "")   )</f>
        <v>PPL</v>
      </c>
      <c r="C12" s="99">
        <f ca="1">IF(OR($B12 = "", C$8 = ""), "", _xlfn.COVARIANCE.S(INDIRECT("Data!L3C" &amp; (MATCH($B12,Data!$A$1:$BE$1,0)+2) &amp; LastRow &amp; (MATCH($B12,Data!$A$1:$BE$1,0)+2),FALSE), INDIRECT("Data!L3C" &amp; (MATCH(C$8,Data!$A$1:$BE$1,0)+2) &amp; LastRow &amp; (MATCH(C$8,Data!$A$1:$BE$1,0)+2),FALSE)))</f>
        <v>3.656758287123516E-4</v>
      </c>
      <c r="D12" s="98">
        <f ca="1">IF(OR($B12 = "", D$8 = ""), "", _xlfn.COVARIANCE.S(INDIRECT("Data!L3C" &amp; (MATCH($B12,Data!$A$1:$BE$1,0)+2) &amp; LastRow &amp; (MATCH($B12,Data!$A$1:$BE$1,0)+2),FALSE), INDIRECT("Data!L3C" &amp; (MATCH(D$8,Data!$A$1:$BE$1,0)+2) &amp; LastRow &amp; (MATCH(D$8,Data!$A$1:$BE$1,0)+2),FALSE)))</f>
        <v>1.0086558027523904E-3</v>
      </c>
      <c r="E12" s="98">
        <f ca="1">IF(OR($B12 = "", E$8 = ""), "", _xlfn.COVARIANCE.S(INDIRECT("Data!L3C" &amp; (MATCH($B12,Data!$A$1:$BE$1,0)+2) &amp; LastRow &amp; (MATCH($B12,Data!$A$1:$BE$1,0)+2),FALSE), INDIRECT("Data!L3C" &amp; (MATCH(E$8,Data!$A$1:$BE$1,0)+2) &amp; LastRow &amp; (MATCH(E$8,Data!$A$1:$BE$1,0)+2),FALSE)))</f>
        <v>9.9117686526450271E-4</v>
      </c>
      <c r="F12" s="98">
        <f ca="1">IF(OR($B12 = "", F$8 = ""), "", _xlfn.COVARIANCE.S(INDIRECT("Data!L3C" &amp; (MATCH($B12,Data!$A$1:$BE$1,0)+2) &amp; LastRow &amp; (MATCH($B12,Data!$A$1:$BE$1,0)+2),FALSE), INDIRECT("Data!L3C" &amp; (MATCH(F$8,Data!$A$1:$BE$1,0)+2) &amp; LastRow &amp; (MATCH(F$8,Data!$A$1:$BE$1,0)+2),FALSE)))</f>
        <v>1.1560577590656327E-3</v>
      </c>
      <c r="G12" s="98">
        <f ca="1">IF(OR($B12 = "", G$8 = ""), "", _xlfn.COVARIANCE.S(INDIRECT("Data!L3C" &amp; (MATCH($B12,Data!$A$1:$BE$1,0)+2) &amp; LastRow &amp; (MATCH($B12,Data!$A$1:$BE$1,0)+2),FALSE), INDIRECT("Data!L3C" &amp; (MATCH(G$8,Data!$A$1:$BE$1,0)+2) &amp; LastRow &amp; (MATCH(G$8,Data!$A$1:$BE$1,0)+2),FALSE)))</f>
        <v>6.1904340347994444E-4</v>
      </c>
      <c r="H12" s="98">
        <f ca="1">IF(OR($B12 = "", H$8 = ""), "", _xlfn.COVARIANCE.S(INDIRECT("Data!L3C" &amp; (MATCH($B12,Data!$A$1:$BE$1,0)+2) &amp; LastRow &amp; (MATCH($B12,Data!$A$1:$BE$1,0)+2),FALSE), INDIRECT("Data!L3C" &amp; (MATCH(H$8,Data!$A$1:$BE$1,0)+2) &amp; LastRow &amp; (MATCH(H$8,Data!$A$1:$BE$1,0)+2),FALSE)))</f>
        <v>5.0150816598503822E-4</v>
      </c>
      <c r="I12" s="98">
        <f ca="1">IF(OR($B12 = "", I$8 = ""), "", _xlfn.COVARIANCE.S(INDIRECT("Data!L3C" &amp; (MATCH($B12,Data!$A$1:$BE$1,0)+2) &amp; LastRow &amp; (MATCH($B12,Data!$A$1:$BE$1,0)+2),FALSE), INDIRECT("Data!L3C" &amp; (MATCH(I$8,Data!$A$1:$BE$1,0)+2) &amp; LastRow &amp; (MATCH(I$8,Data!$A$1:$BE$1,0)+2),FALSE)))</f>
        <v>6.5549696972663036E-4</v>
      </c>
      <c r="J12" s="98">
        <f ca="1">IF(OR($B12 = "", J$8 = ""), "", _xlfn.COVARIANCE.S(INDIRECT("Data!L3C" &amp; (MATCH($B12,Data!$A$1:$BE$1,0)+2) &amp; LastRow &amp; (MATCH($B12,Data!$A$1:$BE$1,0)+2),FALSE), INDIRECT("Data!L3C" &amp; (MATCH(J$8,Data!$A$1:$BE$1,0)+2) &amp; LastRow &amp; (MATCH(J$8,Data!$A$1:$BE$1,0)+2),FALSE)))</f>
        <v>6.7360073497678516E-4</v>
      </c>
      <c r="K12" s="98">
        <f ca="1">IF(OR($B12 = "", K$8 = ""), "", _xlfn.COVARIANCE.S(INDIRECT("Data!L3C" &amp; (MATCH($B12,Data!$A$1:$BE$1,0)+2) &amp; LastRow &amp; (MATCH($B12,Data!$A$1:$BE$1,0)+2),FALSE), INDIRECT("Data!L3C" &amp; (MATCH(K$8,Data!$A$1:$BE$1,0)+2) &amp; LastRow &amp; (MATCH(K$8,Data!$A$1:$BE$1,0)+2),FALSE)))</f>
        <v>5.9931665082816211E-4</v>
      </c>
      <c r="L12" s="98">
        <f ca="1">IF(OR($B12 = "", L$8 = ""), "", _xlfn.COVARIANCE.S(INDIRECT("Data!L3C" &amp; (MATCH($B12,Data!$A$1:$BE$1,0)+2) &amp; LastRow &amp; (MATCH($B12,Data!$A$1:$BE$1,0)+2),FALSE), INDIRECT("Data!L3C" &amp; (MATCH(L$8,Data!$A$1:$BE$1,0)+2) &amp; LastRow &amp; (MATCH(L$8,Data!$A$1:$BE$1,0)+2),FALSE)))</f>
        <v>9.522566662213002E-4</v>
      </c>
      <c r="M12" s="98">
        <f ca="1">IF(OR($B12 = "", M$8 = ""), "", _xlfn.COVARIANCE.S(INDIRECT("Data!L3C" &amp; (MATCH($B12,Data!$A$1:$BE$1,0)+2) &amp; LastRow &amp; (MATCH($B12,Data!$A$1:$BE$1,0)+2),FALSE), INDIRECT("Data!L3C" &amp; (MATCH(M$8,Data!$A$1:$BE$1,0)+2) &amp; LastRow &amp; (MATCH(M$8,Data!$A$1:$BE$1,0)+2),FALSE)))</f>
        <v>5.0402098056643999E-4</v>
      </c>
      <c r="N12" s="98" t="str">
        <f ca="1">IF(OR($B12 = "", N$8 = ""), "", _xlfn.COVARIANCE.S(INDIRECT("Data!L3C" &amp; (MATCH($B12,Data!$A$1:$BE$1,0)+2) &amp; LastRow &amp; (MATCH($B12,Data!$A$1:$BE$1,0)+2),FALSE), INDIRECT("Data!L3C" &amp; (MATCH(N$8,Data!$A$1:$BE$1,0)+2) &amp; LastRow &amp; (MATCH(N$8,Data!$A$1:$BE$1,0)+2),FALSE)))</f>
        <v/>
      </c>
      <c r="O12" s="98" t="str">
        <f ca="1">IF(OR($B12 = "", O$8 = ""), "", _xlfn.COVARIANCE.S(INDIRECT("Data!L3C" &amp; (MATCH($B12,Data!$A$1:$BE$1,0)+2) &amp; LastRow &amp; (MATCH($B12,Data!$A$1:$BE$1,0)+2),FALSE), INDIRECT("Data!L3C" &amp; (MATCH(O$8,Data!$A$1:$BE$1,0)+2) &amp; LastRow &amp; (MATCH(O$8,Data!$A$1:$BE$1,0)+2),FALSE)))</f>
        <v/>
      </c>
      <c r="P12" s="98" t="str">
        <f ca="1">IF(OR($B12 = "", P$8 = ""), "", _xlfn.COVARIANCE.S(INDIRECT("Data!L3C" &amp; (MATCH($B12,Data!$A$1:$BE$1,0)+2) &amp; LastRow &amp; (MATCH($B12,Data!$A$1:$BE$1,0)+2),FALSE), INDIRECT("Data!L3C" &amp; (MATCH(P$8,Data!$A$1:$BE$1,0)+2) &amp; LastRow &amp; (MATCH(P$8,Data!$A$1:$BE$1,0)+2),FALSE)))</f>
        <v/>
      </c>
      <c r="Q12" s="98" t="str">
        <f ca="1">IF(OR($B12 = "", Q$8 = ""), "", _xlfn.COVARIANCE.S(INDIRECT("Data!L3C" &amp; (MATCH($B12,Data!$A$1:$BE$1,0)+2) &amp; LastRow &amp; (MATCH($B12,Data!$A$1:$BE$1,0)+2),FALSE), INDIRECT("Data!L3C" &amp; (MATCH(Q$8,Data!$A$1:$BE$1,0)+2) &amp; LastRow &amp; (MATCH(Q$8,Data!$A$1:$BE$1,0)+2),FALSE)))</f>
        <v/>
      </c>
      <c r="R12" s="98" t="str">
        <f ca="1">IF(OR($B12 = "", R$8 = ""), "", _xlfn.COVARIANCE.S(INDIRECT("Data!L3C" &amp; (MATCH($B12,Data!$A$1:$BE$1,0)+2) &amp; LastRow &amp; (MATCH($B12,Data!$A$1:$BE$1,0)+2),FALSE), INDIRECT("Data!L3C" &amp; (MATCH(R$8,Data!$A$1:$BE$1,0)+2) &amp; LastRow &amp; (MATCH(R$8,Data!$A$1:$BE$1,0)+2),FALSE)))</f>
        <v/>
      </c>
      <c r="S12" s="98" t="str">
        <f ca="1">IF(OR($B12 = "", S$8 = ""), "", _xlfn.COVARIANCE.S(INDIRECT("Data!L3C" &amp; (MATCH($B12,Data!$A$1:$BE$1,0)+2) &amp; LastRow &amp; (MATCH($B12,Data!$A$1:$BE$1,0)+2),FALSE), INDIRECT("Data!L3C" &amp; (MATCH(S$8,Data!$A$1:$BE$1,0)+2) &amp; LastRow &amp; (MATCH(S$8,Data!$A$1:$BE$1,0)+2),FALSE)))</f>
        <v/>
      </c>
      <c r="T12" s="115" t="str">
        <f ca="1">IF(OR($B12 = "", T$8 = ""), "", _xlfn.COVARIANCE.S(INDIRECT("Data!L3C" &amp; (MATCH($B12,Data!$A$1:$BE$1,0)+2) &amp; LastRow &amp; (MATCH($B12,Data!$A$1:$BE$1,0)+2),FALSE), INDIRECT("Data!L3C" &amp; (MATCH(T$8,Data!$A$1:$BE$1,0)+2) &amp; LastRow &amp; (MATCH(T$8,Data!$A$1:$BE$1,0)+2),FALSE)))</f>
        <v/>
      </c>
      <c r="U12" s="105">
        <f ca="1">IF(COUNTBLANK(LongTickers) &lt; 6, Summary!F6, IF(COUNTBLANK(LongTickers)+COUNTBLANK(ShortTickers) &lt; 15, INDIRECT("Summary!F" &amp; 18 - 9 + COUNTBLANK(LongTickers)), "")   )</f>
        <v>10943.82</v>
      </c>
      <c r="V12" s="50">
        <f t="shared" ca="1" si="0"/>
        <v>9.5830801212615835E-2</v>
      </c>
      <c r="X12" s="127"/>
      <c r="Y12" s="127"/>
      <c r="Z12" s="127"/>
      <c r="AA12" s="127"/>
      <c r="AB12" s="127"/>
      <c r="AC12" s="127"/>
      <c r="AD12" s="127"/>
      <c r="AE12" s="127"/>
      <c r="AF12" s="127"/>
    </row>
    <row r="13" spans="1:32" x14ac:dyDescent="0.25">
      <c r="A13" s="97"/>
      <c r="B13" s="60" t="str">
        <f ca="1">IF(COUNTBLANK(LongTickers) &lt; 5, Summary!B7, IF(COUNTBLANK(LongTickers)+COUNTBLANK(ShortTickers) &lt; 14, INDIRECT("Summary!B" &amp; 19 - 9 + COUNTBLANK(LongTickers)), "")   )</f>
        <v>TTEC</v>
      </c>
      <c r="C13" s="99">
        <f ca="1">IF(OR($B13 = "", C$8 = ""), "", _xlfn.COVARIANCE.S(INDIRECT("Data!L3C" &amp; (MATCH($B13,Data!$A$1:$BE$1,0)+2) &amp; LastRow &amp; (MATCH($B13,Data!$A$1:$BE$1,0)+2),FALSE), INDIRECT("Data!L3C" &amp; (MATCH(C$8,Data!$A$1:$BE$1,0)+2) &amp; LastRow &amp; (MATCH(C$8,Data!$A$1:$BE$1,0)+2),FALSE)))</f>
        <v>8.1791141943415586E-4</v>
      </c>
      <c r="D13" s="98">
        <f ca="1">IF(OR($B13 = "", D$8 = ""), "", _xlfn.COVARIANCE.S(INDIRECT("Data!L3C" &amp; (MATCH($B13,Data!$A$1:$BE$1,0)+2) &amp; LastRow &amp; (MATCH($B13,Data!$A$1:$BE$1,0)+2),FALSE), INDIRECT("Data!L3C" &amp; (MATCH(D$8,Data!$A$1:$BE$1,0)+2) &amp; LastRow &amp; (MATCH(D$8,Data!$A$1:$BE$1,0)+2),FALSE)))</f>
        <v>1.493228487132191E-3</v>
      </c>
      <c r="E13" s="98">
        <f ca="1">IF(OR($B13 = "", E$8 = ""), "", _xlfn.COVARIANCE.S(INDIRECT("Data!L3C" &amp; (MATCH($B13,Data!$A$1:$BE$1,0)+2) &amp; LastRow &amp; (MATCH($B13,Data!$A$1:$BE$1,0)+2),FALSE), INDIRECT("Data!L3C" &amp; (MATCH(E$8,Data!$A$1:$BE$1,0)+2) &amp; LastRow &amp; (MATCH(E$8,Data!$A$1:$BE$1,0)+2),FALSE)))</f>
        <v>1.536992557572411E-3</v>
      </c>
      <c r="F13" s="98">
        <f ca="1">IF(OR($B13 = "", F$8 = ""), "", _xlfn.COVARIANCE.S(INDIRECT("Data!L3C" &amp; (MATCH($B13,Data!$A$1:$BE$1,0)+2) &amp; LastRow &amp; (MATCH($B13,Data!$A$1:$BE$1,0)+2),FALSE), INDIRECT("Data!L3C" &amp; (MATCH(F$8,Data!$A$1:$BE$1,0)+2) &amp; LastRow &amp; (MATCH(F$8,Data!$A$1:$BE$1,0)+2),FALSE)))</f>
        <v>6.1904340347994444E-4</v>
      </c>
      <c r="G13" s="98">
        <f ca="1">IF(OR($B13 = "", G$8 = ""), "", _xlfn.COVARIANCE.S(INDIRECT("Data!L3C" &amp; (MATCH($B13,Data!$A$1:$BE$1,0)+2) &amp; LastRow &amp; (MATCH($B13,Data!$A$1:$BE$1,0)+2),FALSE), INDIRECT("Data!L3C" &amp; (MATCH(G$8,Data!$A$1:$BE$1,0)+2) &amp; LastRow &amp; (MATCH(G$8,Data!$A$1:$BE$1,0)+2),FALSE)))</f>
        <v>2.3348975210109816E-3</v>
      </c>
      <c r="H13" s="98">
        <f ca="1">IF(OR($B13 = "", H$8 = ""), "", _xlfn.COVARIANCE.S(INDIRECT("Data!L3C" &amp; (MATCH($B13,Data!$A$1:$BE$1,0)+2) &amp; LastRow &amp; (MATCH($B13,Data!$A$1:$BE$1,0)+2),FALSE), INDIRECT("Data!L3C" &amp; (MATCH(H$8,Data!$A$1:$BE$1,0)+2) &amp; LastRow &amp; (MATCH(H$8,Data!$A$1:$BE$1,0)+2),FALSE)))</f>
        <v>1.0841045511312463E-3</v>
      </c>
      <c r="I13" s="98">
        <f ca="1">IF(OR($B13 = "", I$8 = ""), "", _xlfn.COVARIANCE.S(INDIRECT("Data!L3C" &amp; (MATCH($B13,Data!$A$1:$BE$1,0)+2) &amp; LastRow &amp; (MATCH($B13,Data!$A$1:$BE$1,0)+2),FALSE), INDIRECT("Data!L3C" &amp; (MATCH(I$8,Data!$A$1:$BE$1,0)+2) &amp; LastRow &amp; (MATCH(I$8,Data!$A$1:$BE$1,0)+2),FALSE)))</f>
        <v>1.1598308796413621E-3</v>
      </c>
      <c r="J13" s="98">
        <f ca="1">IF(OR($B13 = "", J$8 = ""), "", _xlfn.COVARIANCE.S(INDIRECT("Data!L3C" &amp; (MATCH($B13,Data!$A$1:$BE$1,0)+2) &amp; LastRow &amp; (MATCH($B13,Data!$A$1:$BE$1,0)+2),FALSE), INDIRECT("Data!L3C" &amp; (MATCH(J$8,Data!$A$1:$BE$1,0)+2) &amp; LastRow &amp; (MATCH(J$8,Data!$A$1:$BE$1,0)+2),FALSE)))</f>
        <v>9.7502376092702906E-4</v>
      </c>
      <c r="K13" s="98">
        <f ca="1">IF(OR($B13 = "", K$8 = ""), "", _xlfn.COVARIANCE.S(INDIRECT("Data!L3C" &amp; (MATCH($B13,Data!$A$1:$BE$1,0)+2) &amp; LastRow &amp; (MATCH($B13,Data!$A$1:$BE$1,0)+2),FALSE), INDIRECT("Data!L3C" &amp; (MATCH(K$8,Data!$A$1:$BE$1,0)+2) &amp; LastRow &amp; (MATCH(K$8,Data!$A$1:$BE$1,0)+2),FALSE)))</f>
        <v>1.0328728595611731E-3</v>
      </c>
      <c r="L13" s="98">
        <f ca="1">IF(OR($B13 = "", L$8 = ""), "", _xlfn.COVARIANCE.S(INDIRECT("Data!L3C" &amp; (MATCH($B13,Data!$A$1:$BE$1,0)+2) &amp; LastRow &amp; (MATCH($B13,Data!$A$1:$BE$1,0)+2),FALSE), INDIRECT("Data!L3C" &amp; (MATCH(L$8,Data!$A$1:$BE$1,0)+2) &amp; LastRow &amp; (MATCH(L$8,Data!$A$1:$BE$1,0)+2),FALSE)))</f>
        <v>1.4469643618335362E-3</v>
      </c>
      <c r="M13" s="98">
        <f ca="1">IF(OR($B13 = "", M$8 = ""), "", _xlfn.COVARIANCE.S(INDIRECT("Data!L3C" &amp; (MATCH($B13,Data!$A$1:$BE$1,0)+2) &amp; LastRow &amp; (MATCH($B13,Data!$A$1:$BE$1,0)+2),FALSE), INDIRECT("Data!L3C" &amp; (MATCH(M$8,Data!$A$1:$BE$1,0)+2) &amp; LastRow &amp; (MATCH(M$8,Data!$A$1:$BE$1,0)+2),FALSE)))</f>
        <v>1.2397217420615069E-3</v>
      </c>
      <c r="N13" s="98" t="str">
        <f ca="1">IF(OR($B13 = "", N$8 = ""), "", _xlfn.COVARIANCE.S(INDIRECT("Data!L3C" &amp; (MATCH($B13,Data!$A$1:$BE$1,0)+2) &amp; LastRow &amp; (MATCH($B13,Data!$A$1:$BE$1,0)+2),FALSE), INDIRECT("Data!L3C" &amp; (MATCH(N$8,Data!$A$1:$BE$1,0)+2) &amp; LastRow &amp; (MATCH(N$8,Data!$A$1:$BE$1,0)+2),FALSE)))</f>
        <v/>
      </c>
      <c r="O13" s="98" t="str">
        <f ca="1">IF(OR($B13 = "", O$8 = ""), "", _xlfn.COVARIANCE.S(INDIRECT("Data!L3C" &amp; (MATCH($B13,Data!$A$1:$BE$1,0)+2) &amp; LastRow &amp; (MATCH($B13,Data!$A$1:$BE$1,0)+2),FALSE), INDIRECT("Data!L3C" &amp; (MATCH(O$8,Data!$A$1:$BE$1,0)+2) &amp; LastRow &amp; (MATCH(O$8,Data!$A$1:$BE$1,0)+2),FALSE)))</f>
        <v/>
      </c>
      <c r="P13" s="98" t="str">
        <f ca="1">IF(OR($B13 = "", P$8 = ""), "", _xlfn.COVARIANCE.S(INDIRECT("Data!L3C" &amp; (MATCH($B13,Data!$A$1:$BE$1,0)+2) &amp; LastRow &amp; (MATCH($B13,Data!$A$1:$BE$1,0)+2),FALSE), INDIRECT("Data!L3C" &amp; (MATCH(P$8,Data!$A$1:$BE$1,0)+2) &amp; LastRow &amp; (MATCH(P$8,Data!$A$1:$BE$1,0)+2),FALSE)))</f>
        <v/>
      </c>
      <c r="Q13" s="98" t="str">
        <f ca="1">IF(OR($B13 = "", Q$8 = ""), "", _xlfn.COVARIANCE.S(INDIRECT("Data!L3C" &amp; (MATCH($B13,Data!$A$1:$BE$1,0)+2) &amp; LastRow &amp; (MATCH($B13,Data!$A$1:$BE$1,0)+2),FALSE), INDIRECT("Data!L3C" &amp; (MATCH(Q$8,Data!$A$1:$BE$1,0)+2) &amp; LastRow &amp; (MATCH(Q$8,Data!$A$1:$BE$1,0)+2),FALSE)))</f>
        <v/>
      </c>
      <c r="R13" s="98" t="str">
        <f ca="1">IF(OR($B13 = "", R$8 = ""), "", _xlfn.COVARIANCE.S(INDIRECT("Data!L3C" &amp; (MATCH($B13,Data!$A$1:$BE$1,0)+2) &amp; LastRow &amp; (MATCH($B13,Data!$A$1:$BE$1,0)+2),FALSE), INDIRECT("Data!L3C" &amp; (MATCH(R$8,Data!$A$1:$BE$1,0)+2) &amp; LastRow &amp; (MATCH(R$8,Data!$A$1:$BE$1,0)+2),FALSE)))</f>
        <v/>
      </c>
      <c r="S13" s="98" t="str">
        <f ca="1">IF(OR($B13 = "", S$8 = ""), "", _xlfn.COVARIANCE.S(INDIRECT("Data!L3C" &amp; (MATCH($B13,Data!$A$1:$BE$1,0)+2) &amp; LastRow &amp; (MATCH($B13,Data!$A$1:$BE$1,0)+2),FALSE), INDIRECT("Data!L3C" &amp; (MATCH(S$8,Data!$A$1:$BE$1,0)+2) &amp; LastRow &amp; (MATCH(S$8,Data!$A$1:$BE$1,0)+2),FALSE)))</f>
        <v/>
      </c>
      <c r="T13" s="115" t="str">
        <f ca="1">IF(OR($B13 = "", T$8 = ""), "", _xlfn.COVARIANCE.S(INDIRECT("Data!L3C" &amp; (MATCH($B13,Data!$A$1:$BE$1,0)+2) &amp; LastRow &amp; (MATCH($B13,Data!$A$1:$BE$1,0)+2),FALSE), INDIRECT("Data!L3C" &amp; (MATCH(T$8,Data!$A$1:$BE$1,0)+2) &amp; LastRow &amp; (MATCH(T$8,Data!$A$1:$BE$1,0)+2),FALSE)))</f>
        <v/>
      </c>
      <c r="U13" s="105">
        <f ca="1">IF(COUNTBLANK(LongTickers) &lt; 5, Summary!F7, IF(COUNTBLANK(LongTickers)+COUNTBLANK(ShortTickers) &lt; 14, INDIRECT("Summary!F" &amp; 19 - 9 + COUNTBLANK(LongTickers)), "")   )</f>
        <v>10878.300000000001</v>
      </c>
      <c r="V13" s="50">
        <f t="shared" ca="1" si="0"/>
        <v>9.5257067900531886E-2</v>
      </c>
      <c r="X13" s="127"/>
      <c r="Y13" s="127"/>
      <c r="Z13" s="127"/>
      <c r="AA13" s="127"/>
      <c r="AB13" s="127"/>
      <c r="AC13" s="127"/>
      <c r="AD13" s="127"/>
      <c r="AE13" s="127"/>
      <c r="AF13" s="127"/>
    </row>
    <row r="14" spans="1:32" x14ac:dyDescent="0.25">
      <c r="A14" s="97"/>
      <c r="B14" s="60" t="str">
        <f ca="1">IF(COUNTBLANK(LongTickers) &lt; 4, Summary!B8, IF(COUNTBLANK(LongTickers)+COUNTBLANK(ShortTickers) &lt; 13, INDIRECT("Summary!B" &amp; 20 - 9 + COUNTBLANK(LongTickers)), "")   )</f>
        <v>WING</v>
      </c>
      <c r="C14" s="99">
        <f ca="1">IF(OR($B14 = "", C$8 = ""), "", _xlfn.COVARIANCE.S(INDIRECT("Data!L3C" &amp; (MATCH($B14,Data!$A$1:$BE$1,0)+2) &amp; LastRow &amp; (MATCH($B14,Data!$A$1:$BE$1,0)+2),FALSE), INDIRECT("Data!L3C" &amp; (MATCH(C$8,Data!$A$1:$BE$1,0)+2) &amp; LastRow &amp; (MATCH(C$8,Data!$A$1:$BE$1,0)+2),FALSE)))</f>
        <v>5.9843086736175734E-4</v>
      </c>
      <c r="D14" s="98">
        <f ca="1">IF(OR($B14 = "", D$8 = ""), "", _xlfn.COVARIANCE.S(INDIRECT("Data!L3C" &amp; (MATCH($B14,Data!$A$1:$BE$1,0)+2) &amp; LastRow &amp; (MATCH($B14,Data!$A$1:$BE$1,0)+2),FALSE), INDIRECT("Data!L3C" &amp; (MATCH(D$8,Data!$A$1:$BE$1,0)+2) &amp; LastRow &amp; (MATCH(D$8,Data!$A$1:$BE$1,0)+2),FALSE)))</f>
        <v>1.443289084025961E-3</v>
      </c>
      <c r="E14" s="98">
        <f ca="1">IF(OR($B14 = "", E$8 = ""), "", _xlfn.COVARIANCE.S(INDIRECT("Data!L3C" &amp; (MATCH($B14,Data!$A$1:$BE$1,0)+2) &amp; LastRow &amp; (MATCH($B14,Data!$A$1:$BE$1,0)+2),FALSE), INDIRECT("Data!L3C" &amp; (MATCH(E$8,Data!$A$1:$BE$1,0)+2) &amp; LastRow &amp; (MATCH(E$8,Data!$A$1:$BE$1,0)+2),FALSE)))</f>
        <v>1.2837250969851691E-3</v>
      </c>
      <c r="F14" s="98">
        <f ca="1">IF(OR($B14 = "", F$8 = ""), "", _xlfn.COVARIANCE.S(INDIRECT("Data!L3C" &amp; (MATCH($B14,Data!$A$1:$BE$1,0)+2) &amp; LastRow &amp; (MATCH($B14,Data!$A$1:$BE$1,0)+2),FALSE), INDIRECT("Data!L3C" &amp; (MATCH(F$8,Data!$A$1:$BE$1,0)+2) &amp; LastRow &amp; (MATCH(F$8,Data!$A$1:$BE$1,0)+2),FALSE)))</f>
        <v>5.0150816598503822E-4</v>
      </c>
      <c r="G14" s="98">
        <f ca="1">IF(OR($B14 = "", G$8 = ""), "", _xlfn.COVARIANCE.S(INDIRECT("Data!L3C" &amp; (MATCH($B14,Data!$A$1:$BE$1,0)+2) &amp; LastRow &amp; (MATCH($B14,Data!$A$1:$BE$1,0)+2),FALSE), INDIRECT("Data!L3C" &amp; (MATCH(G$8,Data!$A$1:$BE$1,0)+2) &amp; LastRow &amp; (MATCH(G$8,Data!$A$1:$BE$1,0)+2),FALSE)))</f>
        <v>1.0841045511312463E-3</v>
      </c>
      <c r="H14" s="98">
        <f ca="1">IF(OR($B14 = "", H$8 = ""), "", _xlfn.COVARIANCE.S(INDIRECT("Data!L3C" &amp; (MATCH($B14,Data!$A$1:$BE$1,0)+2) &amp; LastRow &amp; (MATCH($B14,Data!$A$1:$BE$1,0)+2),FALSE), INDIRECT("Data!L3C" &amp; (MATCH(H$8,Data!$A$1:$BE$1,0)+2) &amp; LastRow &amp; (MATCH(H$8,Data!$A$1:$BE$1,0)+2),FALSE)))</f>
        <v>3.5717534862219564E-3</v>
      </c>
      <c r="I14" s="98">
        <f ca="1">IF(OR($B14 = "", I$8 = ""), "", _xlfn.COVARIANCE.S(INDIRECT("Data!L3C" &amp; (MATCH($B14,Data!$A$1:$BE$1,0)+2) &amp; LastRow &amp; (MATCH($B14,Data!$A$1:$BE$1,0)+2),FALSE), INDIRECT("Data!L3C" &amp; (MATCH(I$8,Data!$A$1:$BE$1,0)+2) &amp; LastRow &amp; (MATCH(I$8,Data!$A$1:$BE$1,0)+2),FALSE)))</f>
        <v>1.3947118785847213E-3</v>
      </c>
      <c r="J14" s="98">
        <f ca="1">IF(OR($B14 = "", J$8 = ""), "", _xlfn.COVARIANCE.S(INDIRECT("Data!L3C" &amp; (MATCH($B14,Data!$A$1:$BE$1,0)+2) &amp; LastRow &amp; (MATCH($B14,Data!$A$1:$BE$1,0)+2),FALSE), INDIRECT("Data!L3C" &amp; (MATCH(J$8,Data!$A$1:$BE$1,0)+2) &amp; LastRow &amp; (MATCH(J$8,Data!$A$1:$BE$1,0)+2),FALSE)))</f>
        <v>9.1555616370094363E-4</v>
      </c>
      <c r="K14" s="98">
        <f ca="1">IF(OR($B14 = "", K$8 = ""), "", _xlfn.COVARIANCE.S(INDIRECT("Data!L3C" &amp; (MATCH($B14,Data!$A$1:$BE$1,0)+2) &amp; LastRow &amp; (MATCH($B14,Data!$A$1:$BE$1,0)+2),FALSE), INDIRECT("Data!L3C" &amp; (MATCH(K$8,Data!$A$1:$BE$1,0)+2) &amp; LastRow &amp; (MATCH(K$8,Data!$A$1:$BE$1,0)+2),FALSE)))</f>
        <v>1.1748056528422207E-3</v>
      </c>
      <c r="L14" s="98">
        <f ca="1">IF(OR($B14 = "", L$8 = ""), "", _xlfn.COVARIANCE.S(INDIRECT("Data!L3C" &amp; (MATCH($B14,Data!$A$1:$BE$1,0)+2) &amp; LastRow &amp; (MATCH($B14,Data!$A$1:$BE$1,0)+2),FALSE), INDIRECT("Data!L3C" &amp; (MATCH(L$8,Data!$A$1:$BE$1,0)+2) &amp; LastRow &amp; (MATCH(L$8,Data!$A$1:$BE$1,0)+2),FALSE)))</f>
        <v>1.6362155727217564E-3</v>
      </c>
      <c r="M14" s="98">
        <f ca="1">IF(OR($B14 = "", M$8 = ""), "", _xlfn.COVARIANCE.S(INDIRECT("Data!L3C" &amp; (MATCH($B14,Data!$A$1:$BE$1,0)+2) &amp; LastRow &amp; (MATCH($B14,Data!$A$1:$BE$1,0)+2),FALSE), INDIRECT("Data!L3C" &amp; (MATCH(M$8,Data!$A$1:$BE$1,0)+2) &amp; LastRow &amp; (MATCH(M$8,Data!$A$1:$BE$1,0)+2),FALSE)))</f>
        <v>1.2740953084269583E-3</v>
      </c>
      <c r="N14" s="98" t="str">
        <f ca="1">IF(OR($B14 = "", N$8 = ""), "", _xlfn.COVARIANCE.S(INDIRECT("Data!L3C" &amp; (MATCH($B14,Data!$A$1:$BE$1,0)+2) &amp; LastRow &amp; (MATCH($B14,Data!$A$1:$BE$1,0)+2),FALSE), INDIRECT("Data!L3C" &amp; (MATCH(N$8,Data!$A$1:$BE$1,0)+2) &amp; LastRow &amp; (MATCH(N$8,Data!$A$1:$BE$1,0)+2),FALSE)))</f>
        <v/>
      </c>
      <c r="O14" s="98" t="str">
        <f ca="1">IF(OR($B14 = "", O$8 = ""), "", _xlfn.COVARIANCE.S(INDIRECT("Data!L3C" &amp; (MATCH($B14,Data!$A$1:$BE$1,0)+2) &amp; LastRow &amp; (MATCH($B14,Data!$A$1:$BE$1,0)+2),FALSE), INDIRECT("Data!L3C" &amp; (MATCH(O$8,Data!$A$1:$BE$1,0)+2) &amp; LastRow &amp; (MATCH(O$8,Data!$A$1:$BE$1,0)+2),FALSE)))</f>
        <v/>
      </c>
      <c r="P14" s="98" t="str">
        <f ca="1">IF(OR($B14 = "", P$8 = ""), "", _xlfn.COVARIANCE.S(INDIRECT("Data!L3C" &amp; (MATCH($B14,Data!$A$1:$BE$1,0)+2) &amp; LastRow &amp; (MATCH($B14,Data!$A$1:$BE$1,0)+2),FALSE), INDIRECT("Data!L3C" &amp; (MATCH(P$8,Data!$A$1:$BE$1,0)+2) &amp; LastRow &amp; (MATCH(P$8,Data!$A$1:$BE$1,0)+2),FALSE)))</f>
        <v/>
      </c>
      <c r="Q14" s="98" t="str">
        <f ca="1">IF(OR($B14 = "", Q$8 = ""), "", _xlfn.COVARIANCE.S(INDIRECT("Data!L3C" &amp; (MATCH($B14,Data!$A$1:$BE$1,0)+2) &amp; LastRow &amp; (MATCH($B14,Data!$A$1:$BE$1,0)+2),FALSE), INDIRECT("Data!L3C" &amp; (MATCH(Q$8,Data!$A$1:$BE$1,0)+2) &amp; LastRow &amp; (MATCH(Q$8,Data!$A$1:$BE$1,0)+2),FALSE)))</f>
        <v/>
      </c>
      <c r="R14" s="98" t="str">
        <f ca="1">IF(OR($B14 = "", R$8 = ""), "", _xlfn.COVARIANCE.S(INDIRECT("Data!L3C" &amp; (MATCH($B14,Data!$A$1:$BE$1,0)+2) &amp; LastRow &amp; (MATCH($B14,Data!$A$1:$BE$1,0)+2),FALSE), INDIRECT("Data!L3C" &amp; (MATCH(R$8,Data!$A$1:$BE$1,0)+2) &amp; LastRow &amp; (MATCH(R$8,Data!$A$1:$BE$1,0)+2),FALSE)))</f>
        <v/>
      </c>
      <c r="S14" s="98" t="str">
        <f ca="1">IF(OR($B14 = "", S$8 = ""), "", _xlfn.COVARIANCE.S(INDIRECT("Data!L3C" &amp; (MATCH($B14,Data!$A$1:$BE$1,0)+2) &amp; LastRow &amp; (MATCH($B14,Data!$A$1:$BE$1,0)+2),FALSE), INDIRECT("Data!L3C" &amp; (MATCH(S$8,Data!$A$1:$BE$1,0)+2) &amp; LastRow &amp; (MATCH(S$8,Data!$A$1:$BE$1,0)+2),FALSE)))</f>
        <v/>
      </c>
      <c r="T14" s="115" t="str">
        <f ca="1">IF(OR($B14 = "", T$8 = ""), "", _xlfn.COVARIANCE.S(INDIRECT("Data!L3C" &amp; (MATCH($B14,Data!$A$1:$BE$1,0)+2) &amp; LastRow &amp; (MATCH($B14,Data!$A$1:$BE$1,0)+2),FALSE), INDIRECT("Data!L3C" &amp; (MATCH(T$8,Data!$A$1:$BE$1,0)+2) &amp; LastRow &amp; (MATCH(T$8,Data!$A$1:$BE$1,0)+2),FALSE)))</f>
        <v/>
      </c>
      <c r="U14" s="105">
        <f ca="1">IF(COUNTBLANK(LongTickers) &lt; 4, Summary!F8, IF(COUNTBLANK(LongTickers)+COUNTBLANK(ShortTickers) &lt; 13, INDIRECT("Summary!F" &amp; 20 - 9 + COUNTBLANK(LongTickers)), "")   )</f>
        <v>11652.410000000002</v>
      </c>
      <c r="V14" s="50">
        <f t="shared" ca="1" si="0"/>
        <v>0.10203564992460558</v>
      </c>
      <c r="X14" s="127"/>
      <c r="Y14" s="127"/>
      <c r="Z14" s="127"/>
      <c r="AA14" s="127"/>
      <c r="AB14" s="127"/>
      <c r="AC14" s="127"/>
      <c r="AD14" s="127"/>
      <c r="AE14" s="127"/>
      <c r="AF14" s="127"/>
    </row>
    <row r="15" spans="1:32" x14ac:dyDescent="0.25">
      <c r="A15" s="97"/>
      <c r="B15" s="60" t="str">
        <f ca="1">IF(COUNTBLANK(LongTickers) &lt; 3, Summary!B9, IF(COUNTBLANK(LongTickers)+COUNTBLANK(ShortTickers) &lt; 12, INDIRECT("Summary!B" &amp; 21 - 9 + COUNTBLANK(LongTickers)), "")   )</f>
        <v>OLED</v>
      </c>
      <c r="C15" s="99">
        <f ca="1">IF(OR($B15 = "", C$8 = ""), "", _xlfn.COVARIANCE.S(INDIRECT("Data!L3C" &amp; (MATCH($B15,Data!$A$1:$BE$1,0)+2) &amp; LastRow &amp; (MATCH($B15,Data!$A$1:$BE$1,0)+2),FALSE), INDIRECT("Data!L3C" &amp; (MATCH(C$8,Data!$A$1:$BE$1,0)+2) &amp; LastRow &amp; (MATCH(C$8,Data!$A$1:$BE$1,0)+2),FALSE)))</f>
        <v>1.1888841406928808E-3</v>
      </c>
      <c r="D15" s="98">
        <f ca="1">IF(OR($B15 = "", D$8 = ""), "", _xlfn.COVARIANCE.S(INDIRECT("Data!L3C" &amp; (MATCH($B15,Data!$A$1:$BE$1,0)+2) &amp; LastRow &amp; (MATCH($B15,Data!$A$1:$BE$1,0)+2),FALSE), INDIRECT("Data!L3C" &amp; (MATCH(D$8,Data!$A$1:$BE$1,0)+2) &amp; LastRow &amp; (MATCH(D$8,Data!$A$1:$BE$1,0)+2),FALSE)))</f>
        <v>1.8615492064903213E-3</v>
      </c>
      <c r="E15" s="98">
        <f ca="1">IF(OR($B15 = "", E$8 = ""), "", _xlfn.COVARIANCE.S(INDIRECT("Data!L3C" &amp; (MATCH($B15,Data!$A$1:$BE$1,0)+2) &amp; LastRow &amp; (MATCH($B15,Data!$A$1:$BE$1,0)+2),FALSE), INDIRECT("Data!L3C" &amp; (MATCH(E$8,Data!$A$1:$BE$1,0)+2) &amp; LastRow &amp; (MATCH(E$8,Data!$A$1:$BE$1,0)+2),FALSE)))</f>
        <v>1.3686884342892286E-3</v>
      </c>
      <c r="F15" s="98">
        <f ca="1">IF(OR($B15 = "", F$8 = ""), "", _xlfn.COVARIANCE.S(INDIRECT("Data!L3C" &amp; (MATCH($B15,Data!$A$1:$BE$1,0)+2) &amp; LastRow &amp; (MATCH($B15,Data!$A$1:$BE$1,0)+2),FALSE), INDIRECT("Data!L3C" &amp; (MATCH(F$8,Data!$A$1:$BE$1,0)+2) &amp; LastRow &amp; (MATCH(F$8,Data!$A$1:$BE$1,0)+2),FALSE)))</f>
        <v>6.5549696972663036E-4</v>
      </c>
      <c r="G15" s="98">
        <f ca="1">IF(OR($B15 = "", G$8 = ""), "", _xlfn.COVARIANCE.S(INDIRECT("Data!L3C" &amp; (MATCH($B15,Data!$A$1:$BE$1,0)+2) &amp; LastRow &amp; (MATCH($B15,Data!$A$1:$BE$1,0)+2),FALSE), INDIRECT("Data!L3C" &amp; (MATCH(G$8,Data!$A$1:$BE$1,0)+2) &amp; LastRow &amp; (MATCH(G$8,Data!$A$1:$BE$1,0)+2),FALSE)))</f>
        <v>1.1598308796413621E-3</v>
      </c>
      <c r="H15" s="98">
        <f ca="1">IF(OR($B15 = "", H$8 = ""), "", _xlfn.COVARIANCE.S(INDIRECT("Data!L3C" &amp; (MATCH($B15,Data!$A$1:$BE$1,0)+2) &amp; LastRow &amp; (MATCH($B15,Data!$A$1:$BE$1,0)+2),FALSE), INDIRECT("Data!L3C" &amp; (MATCH(H$8,Data!$A$1:$BE$1,0)+2) &amp; LastRow &amp; (MATCH(H$8,Data!$A$1:$BE$1,0)+2),FALSE)))</f>
        <v>1.3947118785847213E-3</v>
      </c>
      <c r="I15" s="98">
        <f ca="1">IF(OR($B15 = "", I$8 = ""), "", _xlfn.COVARIANCE.S(INDIRECT("Data!L3C" &amp; (MATCH($B15,Data!$A$1:$BE$1,0)+2) &amp; LastRow &amp; (MATCH($B15,Data!$A$1:$BE$1,0)+2),FALSE), INDIRECT("Data!L3C" &amp; (MATCH(I$8,Data!$A$1:$BE$1,0)+2) &amp; LastRow &amp; (MATCH(I$8,Data!$A$1:$BE$1,0)+2),FALSE)))</f>
        <v>5.2903072162084584E-3</v>
      </c>
      <c r="J15" s="98">
        <f ca="1">IF(OR($B15 = "", J$8 = ""), "", _xlfn.COVARIANCE.S(INDIRECT("Data!L3C" &amp; (MATCH($B15,Data!$A$1:$BE$1,0)+2) &amp; LastRow &amp; (MATCH($B15,Data!$A$1:$BE$1,0)+2),FALSE), INDIRECT("Data!L3C" &amp; (MATCH(J$8,Data!$A$1:$BE$1,0)+2) &amp; LastRow &amp; (MATCH(J$8,Data!$A$1:$BE$1,0)+2),FALSE)))</f>
        <v>1.275634196295308E-3</v>
      </c>
      <c r="K15" s="98">
        <f ca="1">IF(OR($B15 = "", K$8 = ""), "", _xlfn.COVARIANCE.S(INDIRECT("Data!L3C" &amp; (MATCH($B15,Data!$A$1:$BE$1,0)+2) &amp; LastRow &amp; (MATCH($B15,Data!$A$1:$BE$1,0)+2),FALSE), INDIRECT("Data!L3C" &amp; (MATCH(K$8,Data!$A$1:$BE$1,0)+2) &amp; LastRow &amp; (MATCH(K$8,Data!$A$1:$BE$1,0)+2),FALSE)))</f>
        <v>1.1870141208192022E-3</v>
      </c>
      <c r="L15" s="98">
        <f ca="1">IF(OR($B15 = "", L$8 = ""), "", _xlfn.COVARIANCE.S(INDIRECT("Data!L3C" &amp; (MATCH($B15,Data!$A$1:$BE$1,0)+2) &amp; LastRow &amp; (MATCH($B15,Data!$A$1:$BE$1,0)+2),FALSE), INDIRECT("Data!L3C" &amp; (MATCH(L$8,Data!$A$1:$BE$1,0)+2) &amp; LastRow &amp; (MATCH(L$8,Data!$A$1:$BE$1,0)+2),FALSE)))</f>
        <v>1.6440237383210416E-3</v>
      </c>
      <c r="M15" s="98">
        <f ca="1">IF(OR($B15 = "", M$8 = ""), "", _xlfn.COVARIANCE.S(INDIRECT("Data!L3C" &amp; (MATCH($B15,Data!$A$1:$BE$1,0)+2) &amp; LastRow &amp; (MATCH($B15,Data!$A$1:$BE$1,0)+2),FALSE), INDIRECT("Data!L3C" &amp; (MATCH(M$8,Data!$A$1:$BE$1,0)+2) &amp; LastRow &amp; (MATCH(M$8,Data!$A$1:$BE$1,0)+2),FALSE)))</f>
        <v>1.9522106501270731E-3</v>
      </c>
      <c r="N15" s="98" t="str">
        <f ca="1">IF(OR($B15 = "", N$8 = ""), "", _xlfn.COVARIANCE.S(INDIRECT("Data!L3C" &amp; (MATCH($B15,Data!$A$1:$BE$1,0)+2) &amp; LastRow &amp; (MATCH($B15,Data!$A$1:$BE$1,0)+2),FALSE), INDIRECT("Data!L3C" &amp; (MATCH(N$8,Data!$A$1:$BE$1,0)+2) &amp; LastRow &amp; (MATCH(N$8,Data!$A$1:$BE$1,0)+2),FALSE)))</f>
        <v/>
      </c>
      <c r="O15" s="98" t="str">
        <f ca="1">IF(OR($B15 = "", O$8 = ""), "", _xlfn.COVARIANCE.S(INDIRECT("Data!L3C" &amp; (MATCH($B15,Data!$A$1:$BE$1,0)+2) &amp; LastRow &amp; (MATCH($B15,Data!$A$1:$BE$1,0)+2),FALSE), INDIRECT("Data!L3C" &amp; (MATCH(O$8,Data!$A$1:$BE$1,0)+2) &amp; LastRow &amp; (MATCH(O$8,Data!$A$1:$BE$1,0)+2),FALSE)))</f>
        <v/>
      </c>
      <c r="P15" s="98" t="str">
        <f ca="1">IF(OR($B15 = "", P$8 = ""), "", _xlfn.COVARIANCE.S(INDIRECT("Data!L3C" &amp; (MATCH($B15,Data!$A$1:$BE$1,0)+2) &amp; LastRow &amp; (MATCH($B15,Data!$A$1:$BE$1,0)+2),FALSE), INDIRECT("Data!L3C" &amp; (MATCH(P$8,Data!$A$1:$BE$1,0)+2) &amp; LastRow &amp; (MATCH(P$8,Data!$A$1:$BE$1,0)+2),FALSE)))</f>
        <v/>
      </c>
      <c r="Q15" s="98" t="str">
        <f ca="1">IF(OR($B15 = "", Q$8 = ""), "", _xlfn.COVARIANCE.S(INDIRECT("Data!L3C" &amp; (MATCH($B15,Data!$A$1:$BE$1,0)+2) &amp; LastRow &amp; (MATCH($B15,Data!$A$1:$BE$1,0)+2),FALSE), INDIRECT("Data!L3C" &amp; (MATCH(Q$8,Data!$A$1:$BE$1,0)+2) &amp; LastRow &amp; (MATCH(Q$8,Data!$A$1:$BE$1,0)+2),FALSE)))</f>
        <v/>
      </c>
      <c r="R15" s="98" t="str">
        <f ca="1">IF(OR($B15 = "", R$8 = ""), "", _xlfn.COVARIANCE.S(INDIRECT("Data!L3C" &amp; (MATCH($B15,Data!$A$1:$BE$1,0)+2) &amp; LastRow &amp; (MATCH($B15,Data!$A$1:$BE$1,0)+2),FALSE), INDIRECT("Data!L3C" &amp; (MATCH(R$8,Data!$A$1:$BE$1,0)+2) &amp; LastRow &amp; (MATCH(R$8,Data!$A$1:$BE$1,0)+2),FALSE)))</f>
        <v/>
      </c>
      <c r="S15" s="98" t="str">
        <f ca="1">IF(OR($B15 = "", S$8 = ""), "", _xlfn.COVARIANCE.S(INDIRECT("Data!L3C" &amp; (MATCH($B15,Data!$A$1:$BE$1,0)+2) &amp; LastRow &amp; (MATCH($B15,Data!$A$1:$BE$1,0)+2),FALSE), INDIRECT("Data!L3C" &amp; (MATCH(S$8,Data!$A$1:$BE$1,0)+2) &amp; LastRow &amp; (MATCH(S$8,Data!$A$1:$BE$1,0)+2),FALSE)))</f>
        <v/>
      </c>
      <c r="T15" s="115" t="str">
        <f ca="1">IF(OR($B15 = "", T$8 = ""), "", _xlfn.COVARIANCE.S(INDIRECT("Data!L3C" &amp; (MATCH($B15,Data!$A$1:$BE$1,0)+2) &amp; LastRow &amp; (MATCH($B15,Data!$A$1:$BE$1,0)+2),FALSE), INDIRECT("Data!L3C" &amp; (MATCH(T$8,Data!$A$1:$BE$1,0)+2) &amp; LastRow &amp; (MATCH(T$8,Data!$A$1:$BE$1,0)+2),FALSE)))</f>
        <v/>
      </c>
      <c r="U15" s="105">
        <f ca="1">IF(COUNTBLANK(LongTickers) &lt; 3, Summary!F9, IF(COUNTBLANK(LongTickers)+COUNTBLANK(ShortTickers) &lt; 12, INDIRECT("Summary!F" &amp; 21 - 9 + COUNTBLANK(LongTickers)), "")   )</f>
        <v>9909.9</v>
      </c>
      <c r="V15" s="50">
        <f t="shared" ca="1" si="0"/>
        <v>8.6777163452697648E-2</v>
      </c>
      <c r="X15" s="127"/>
      <c r="Y15" s="127"/>
      <c r="Z15" s="127"/>
      <c r="AA15" s="127"/>
      <c r="AB15" s="127"/>
      <c r="AC15" s="127"/>
      <c r="AD15" s="127"/>
      <c r="AE15" s="127"/>
      <c r="AF15" s="127"/>
    </row>
    <row r="16" spans="1:32" x14ac:dyDescent="0.25">
      <c r="A16" s="97"/>
      <c r="B16" s="60" t="str">
        <f ca="1">IF(COUNTBLANK(LongTickers) &lt; 2, Summary!B10, IF(COUNTBLANK(LongTickers)+COUNTBLANK(ShortTickers) &lt; 11, INDIRECT("Summary!B" &amp; 22 - 9 + COUNTBLANK(LongTickers)), "")   )</f>
        <v>LVS</v>
      </c>
      <c r="C16" s="99">
        <f ca="1">IF(OR($B16 = "", C$8 = ""), "", _xlfn.COVARIANCE.S(INDIRECT("Data!L3C" &amp; (MATCH($B16,Data!$A$1:$BE$1,0)+2) &amp; LastRow &amp; (MATCH($B16,Data!$A$1:$BE$1,0)+2),FALSE), INDIRECT("Data!L3C" &amp; (MATCH(C$8,Data!$A$1:$BE$1,0)+2) &amp; LastRow &amp; (MATCH(C$8,Data!$A$1:$BE$1,0)+2),FALSE)))</f>
        <v>1.0179733001570855E-3</v>
      </c>
      <c r="D16" s="98">
        <f ca="1">IF(OR($B16 = "", D$8 = ""), "", _xlfn.COVARIANCE.S(INDIRECT("Data!L3C" &amp; (MATCH($B16,Data!$A$1:$BE$1,0)+2) &amp; LastRow &amp; (MATCH($B16,Data!$A$1:$BE$1,0)+2),FALSE), INDIRECT("Data!L3C" &amp; (MATCH(D$8,Data!$A$1:$BE$1,0)+2) &amp; LastRow &amp; (MATCH(D$8,Data!$A$1:$BE$1,0)+2),FALSE)))</f>
        <v>1.9912436863463562E-3</v>
      </c>
      <c r="E16" s="98">
        <f ca="1">IF(OR($B16 = "", E$8 = ""), "", _xlfn.COVARIANCE.S(INDIRECT("Data!L3C" &amp; (MATCH($B16,Data!$A$1:$BE$1,0)+2) &amp; LastRow &amp; (MATCH($B16,Data!$A$1:$BE$1,0)+2),FALSE), INDIRECT("Data!L3C" &amp; (MATCH(E$8,Data!$A$1:$BE$1,0)+2) &amp; LastRow &amp; (MATCH(E$8,Data!$A$1:$BE$1,0)+2),FALSE)))</f>
        <v>1.7004949715806515E-3</v>
      </c>
      <c r="F16" s="98">
        <f ca="1">IF(OR($B16 = "", F$8 = ""), "", _xlfn.COVARIANCE.S(INDIRECT("Data!L3C" &amp; (MATCH($B16,Data!$A$1:$BE$1,0)+2) &amp; LastRow &amp; (MATCH($B16,Data!$A$1:$BE$1,0)+2),FALSE), INDIRECT("Data!L3C" &amp; (MATCH(F$8,Data!$A$1:$BE$1,0)+2) &amp; LastRow &amp; (MATCH(F$8,Data!$A$1:$BE$1,0)+2),FALSE)))</f>
        <v>6.7360073497678516E-4</v>
      </c>
      <c r="G16" s="98">
        <f ca="1">IF(OR($B16 = "", G$8 = ""), "", _xlfn.COVARIANCE.S(INDIRECT("Data!L3C" &amp; (MATCH($B16,Data!$A$1:$BE$1,0)+2) &amp; LastRow &amp; (MATCH($B16,Data!$A$1:$BE$1,0)+2),FALSE), INDIRECT("Data!L3C" &amp; (MATCH(G$8,Data!$A$1:$BE$1,0)+2) &amp; LastRow &amp; (MATCH(G$8,Data!$A$1:$BE$1,0)+2),FALSE)))</f>
        <v>9.7502376092702906E-4</v>
      </c>
      <c r="H16" s="98">
        <f ca="1">IF(OR($B16 = "", H$8 = ""), "", _xlfn.COVARIANCE.S(INDIRECT("Data!L3C" &amp; (MATCH($B16,Data!$A$1:$BE$1,0)+2) &amp; LastRow &amp; (MATCH($B16,Data!$A$1:$BE$1,0)+2),FALSE), INDIRECT("Data!L3C" &amp; (MATCH(H$8,Data!$A$1:$BE$1,0)+2) &amp; LastRow &amp; (MATCH(H$8,Data!$A$1:$BE$1,0)+2),FALSE)))</f>
        <v>9.1555616370094363E-4</v>
      </c>
      <c r="I16" s="98">
        <f ca="1">IF(OR($B16 = "", I$8 = ""), "", _xlfn.COVARIANCE.S(INDIRECT("Data!L3C" &amp; (MATCH($B16,Data!$A$1:$BE$1,0)+2) &amp; LastRow &amp; (MATCH($B16,Data!$A$1:$BE$1,0)+2),FALSE), INDIRECT("Data!L3C" &amp; (MATCH(I$8,Data!$A$1:$BE$1,0)+2) &amp; LastRow &amp; (MATCH(I$8,Data!$A$1:$BE$1,0)+2),FALSE)))</f>
        <v>1.275634196295308E-3</v>
      </c>
      <c r="J16" s="98">
        <f ca="1">IF(OR($B16 = "", J$8 = ""), "", _xlfn.COVARIANCE.S(INDIRECT("Data!L3C" &amp; (MATCH($B16,Data!$A$1:$BE$1,0)+2) &amp; LastRow &amp; (MATCH($B16,Data!$A$1:$BE$1,0)+2),FALSE), INDIRECT("Data!L3C" &amp; (MATCH(J$8,Data!$A$1:$BE$1,0)+2) &amp; LastRow &amp; (MATCH(J$8,Data!$A$1:$BE$1,0)+2),FALSE)))</f>
        <v>2.5693352115858871E-3</v>
      </c>
      <c r="K16" s="98">
        <f ca="1">IF(OR($B16 = "", K$8 = ""), "", _xlfn.COVARIANCE.S(INDIRECT("Data!L3C" &amp; (MATCH($B16,Data!$A$1:$BE$1,0)+2) &amp; LastRow &amp; (MATCH($B16,Data!$A$1:$BE$1,0)+2),FALSE), INDIRECT("Data!L3C" &amp; (MATCH(K$8,Data!$A$1:$BE$1,0)+2) &amp; LastRow &amp; (MATCH(K$8,Data!$A$1:$BE$1,0)+2),FALSE)))</f>
        <v>1.0442656834557442E-3</v>
      </c>
      <c r="L16" s="98">
        <f ca="1">IF(OR($B16 = "", L$8 = ""), "", _xlfn.COVARIANCE.S(INDIRECT("Data!L3C" &amp; (MATCH($B16,Data!$A$1:$BE$1,0)+2) &amp; LastRow &amp; (MATCH($B16,Data!$A$1:$BE$1,0)+2),FALSE), INDIRECT("Data!L3C" &amp; (MATCH(L$8,Data!$A$1:$BE$1,0)+2) &amp; LastRow &amp; (MATCH(L$8,Data!$A$1:$BE$1,0)+2),FALSE)))</f>
        <v>1.3446493348913827E-3</v>
      </c>
      <c r="M16" s="98">
        <f ca="1">IF(OR($B16 = "", M$8 = ""), "", _xlfn.COVARIANCE.S(INDIRECT("Data!L3C" &amp; (MATCH($B16,Data!$A$1:$BE$1,0)+2) &amp; LastRow &amp; (MATCH($B16,Data!$A$1:$BE$1,0)+2),FALSE), INDIRECT("Data!L3C" &amp; (MATCH(M$8,Data!$A$1:$BE$1,0)+2) &amp; LastRow &amp; (MATCH(M$8,Data!$A$1:$BE$1,0)+2),FALSE)))</f>
        <v>1.288086396546752E-3</v>
      </c>
      <c r="N16" s="98" t="str">
        <f ca="1">IF(OR($B16 = "", N$8 = ""), "", _xlfn.COVARIANCE.S(INDIRECT("Data!L3C" &amp; (MATCH($B16,Data!$A$1:$BE$1,0)+2) &amp; LastRow &amp; (MATCH($B16,Data!$A$1:$BE$1,0)+2),FALSE), INDIRECT("Data!L3C" &amp; (MATCH(N$8,Data!$A$1:$BE$1,0)+2) &amp; LastRow &amp; (MATCH(N$8,Data!$A$1:$BE$1,0)+2),FALSE)))</f>
        <v/>
      </c>
      <c r="O16" s="98" t="str">
        <f ca="1">IF(OR($B16 = "", O$8 = ""), "", _xlfn.COVARIANCE.S(INDIRECT("Data!L3C" &amp; (MATCH($B16,Data!$A$1:$BE$1,0)+2) &amp; LastRow &amp; (MATCH($B16,Data!$A$1:$BE$1,0)+2),FALSE), INDIRECT("Data!L3C" &amp; (MATCH(O$8,Data!$A$1:$BE$1,0)+2) &amp; LastRow &amp; (MATCH(O$8,Data!$A$1:$BE$1,0)+2),FALSE)))</f>
        <v/>
      </c>
      <c r="P16" s="98" t="str">
        <f ca="1">IF(OR($B16 = "", P$8 = ""), "", _xlfn.COVARIANCE.S(INDIRECT("Data!L3C" &amp; (MATCH($B16,Data!$A$1:$BE$1,0)+2) &amp; LastRow &amp; (MATCH($B16,Data!$A$1:$BE$1,0)+2),FALSE), INDIRECT("Data!L3C" &amp; (MATCH(P$8,Data!$A$1:$BE$1,0)+2) &amp; LastRow &amp; (MATCH(P$8,Data!$A$1:$BE$1,0)+2),FALSE)))</f>
        <v/>
      </c>
      <c r="Q16" s="98" t="str">
        <f ca="1">IF(OR($B16 = "", Q$8 = ""), "", _xlfn.COVARIANCE.S(INDIRECT("Data!L3C" &amp; (MATCH($B16,Data!$A$1:$BE$1,0)+2) &amp; LastRow &amp; (MATCH($B16,Data!$A$1:$BE$1,0)+2),FALSE), INDIRECT("Data!L3C" &amp; (MATCH(Q$8,Data!$A$1:$BE$1,0)+2) &amp; LastRow &amp; (MATCH(Q$8,Data!$A$1:$BE$1,0)+2),FALSE)))</f>
        <v/>
      </c>
      <c r="R16" s="98" t="str">
        <f ca="1">IF(OR($B16 = "", R$8 = ""), "", _xlfn.COVARIANCE.S(INDIRECT("Data!L3C" &amp; (MATCH($B16,Data!$A$1:$BE$1,0)+2) &amp; LastRow &amp; (MATCH($B16,Data!$A$1:$BE$1,0)+2),FALSE), INDIRECT("Data!L3C" &amp; (MATCH(R$8,Data!$A$1:$BE$1,0)+2) &amp; LastRow &amp; (MATCH(R$8,Data!$A$1:$BE$1,0)+2),FALSE)))</f>
        <v/>
      </c>
      <c r="S16" s="98" t="str">
        <f ca="1">IF(OR($B16 = "", S$8 = ""), "", _xlfn.COVARIANCE.S(INDIRECT("Data!L3C" &amp; (MATCH($B16,Data!$A$1:$BE$1,0)+2) &amp; LastRow &amp; (MATCH($B16,Data!$A$1:$BE$1,0)+2),FALSE), INDIRECT("Data!L3C" &amp; (MATCH(S$8,Data!$A$1:$BE$1,0)+2) &amp; LastRow &amp; (MATCH(S$8,Data!$A$1:$BE$1,0)+2),FALSE)))</f>
        <v/>
      </c>
      <c r="T16" s="115" t="str">
        <f ca="1">IF(OR($B16 = "", T$8 = ""), "", _xlfn.COVARIANCE.S(INDIRECT("Data!L3C" &amp; (MATCH($B16,Data!$A$1:$BE$1,0)+2) &amp; LastRow &amp; (MATCH($B16,Data!$A$1:$BE$1,0)+2),FALSE), INDIRECT("Data!L3C" &amp; (MATCH(T$8,Data!$A$1:$BE$1,0)+2) &amp; LastRow &amp; (MATCH(T$8,Data!$A$1:$BE$1,0)+2),FALSE)))</f>
        <v/>
      </c>
      <c r="U16" s="105">
        <f ca="1">IF(COUNTBLANK(LongTickers) &lt; 2, Summary!F10, IF(COUNTBLANK(LongTickers)+COUNTBLANK(ShortTickers) &lt; 11, INDIRECT("Summary!F" &amp; 22 - 9 + COUNTBLANK(LongTickers)), "")   )</f>
        <v>-10557.51</v>
      </c>
      <c r="V16" s="50">
        <f t="shared" ca="1" si="0"/>
        <v>-9.2448033877586058E-2</v>
      </c>
      <c r="X16" s="127"/>
      <c r="Y16" s="127"/>
      <c r="Z16" s="127"/>
      <c r="AA16" s="127"/>
      <c r="AB16" s="127"/>
      <c r="AC16" s="127"/>
      <c r="AD16" s="127"/>
      <c r="AE16" s="127"/>
      <c r="AF16" s="127"/>
    </row>
    <row r="17" spans="1:32" x14ac:dyDescent="0.25">
      <c r="A17" s="97"/>
      <c r="B17" s="60" t="str">
        <f ca="1">IF(COUNTBLANK(LongTickers) &lt; 1, Summary!B11, IF(COUNTBLANK(LongTickers)+COUNTBLANK(ShortTickers) &lt; 10, INDIRECT("Summary!B" &amp; 23 - 9 + COUNTBLANK(LongTickers)), "")   )</f>
        <v>BBY</v>
      </c>
      <c r="C17" s="99">
        <f ca="1">IF(OR($B17 = "", C$8 = ""), "", _xlfn.COVARIANCE.S(INDIRECT("Data!L3C" &amp; (MATCH($B17,Data!$A$1:$BE$1,0)+2) &amp; LastRow &amp; (MATCH($B17,Data!$A$1:$BE$1,0)+2),FALSE), INDIRECT("Data!L3C" &amp; (MATCH(C$8,Data!$A$1:$BE$1,0)+2) &amp; LastRow &amp; (MATCH(C$8,Data!$A$1:$BE$1,0)+2),FALSE)))</f>
        <v>8.0579200173556726E-4</v>
      </c>
      <c r="D17" s="98">
        <f ca="1">IF(OR($B17 = "", D$8 = ""), "", _xlfn.COVARIANCE.S(INDIRECT("Data!L3C" &amp; (MATCH($B17,Data!$A$1:$BE$1,0)+2) &amp; LastRow &amp; (MATCH($B17,Data!$A$1:$BE$1,0)+2),FALSE), INDIRECT("Data!L3C" &amp; (MATCH(D$8,Data!$A$1:$BE$1,0)+2) &amp; LastRow &amp; (MATCH(D$8,Data!$A$1:$BE$1,0)+2),FALSE)))</f>
        <v>1.7849950284989499E-3</v>
      </c>
      <c r="E17" s="98">
        <f ca="1">IF(OR($B17 = "", E$8 = ""), "", _xlfn.COVARIANCE.S(INDIRECT("Data!L3C" &amp; (MATCH($B17,Data!$A$1:$BE$1,0)+2) &amp; LastRow &amp; (MATCH($B17,Data!$A$1:$BE$1,0)+2),FALSE), INDIRECT("Data!L3C" &amp; (MATCH(E$8,Data!$A$1:$BE$1,0)+2) &amp; LastRow &amp; (MATCH(E$8,Data!$A$1:$BE$1,0)+2),FALSE)))</f>
        <v>1.5143672187904636E-3</v>
      </c>
      <c r="F17" s="98">
        <f ca="1">IF(OR($B17 = "", F$8 = ""), "", _xlfn.COVARIANCE.S(INDIRECT("Data!L3C" &amp; (MATCH($B17,Data!$A$1:$BE$1,0)+2) &amp; LastRow &amp; (MATCH($B17,Data!$A$1:$BE$1,0)+2),FALSE), INDIRECT("Data!L3C" &amp; (MATCH(F$8,Data!$A$1:$BE$1,0)+2) &amp; LastRow &amp; (MATCH(F$8,Data!$A$1:$BE$1,0)+2),FALSE)))</f>
        <v>5.9931665082816211E-4</v>
      </c>
      <c r="G17" s="98">
        <f ca="1">IF(OR($B17 = "", G$8 = ""), "", _xlfn.COVARIANCE.S(INDIRECT("Data!L3C" &amp; (MATCH($B17,Data!$A$1:$BE$1,0)+2) &amp; LastRow &amp; (MATCH($B17,Data!$A$1:$BE$1,0)+2),FALSE), INDIRECT("Data!L3C" &amp; (MATCH(G$8,Data!$A$1:$BE$1,0)+2) &amp; LastRow &amp; (MATCH(G$8,Data!$A$1:$BE$1,0)+2),FALSE)))</f>
        <v>1.0328728595611731E-3</v>
      </c>
      <c r="H17" s="98">
        <f ca="1">IF(OR($B17 = "", H$8 = ""), "", _xlfn.COVARIANCE.S(INDIRECT("Data!L3C" &amp; (MATCH($B17,Data!$A$1:$BE$1,0)+2) &amp; LastRow &amp; (MATCH($B17,Data!$A$1:$BE$1,0)+2),FALSE), INDIRECT("Data!L3C" &amp; (MATCH(H$8,Data!$A$1:$BE$1,0)+2) &amp; LastRow &amp; (MATCH(H$8,Data!$A$1:$BE$1,0)+2),FALSE)))</f>
        <v>1.1748056528422207E-3</v>
      </c>
      <c r="I17" s="98">
        <f ca="1">IF(OR($B17 = "", I$8 = ""), "", _xlfn.COVARIANCE.S(INDIRECT("Data!L3C" &amp; (MATCH($B17,Data!$A$1:$BE$1,0)+2) &amp; LastRow &amp; (MATCH($B17,Data!$A$1:$BE$1,0)+2),FALSE), INDIRECT("Data!L3C" &amp; (MATCH(I$8,Data!$A$1:$BE$1,0)+2) &amp; LastRow &amp; (MATCH(I$8,Data!$A$1:$BE$1,0)+2),FALSE)))</f>
        <v>1.1870141208192022E-3</v>
      </c>
      <c r="J17" s="98">
        <f ca="1">IF(OR($B17 = "", J$8 = ""), "", _xlfn.COVARIANCE.S(INDIRECT("Data!L3C" &amp; (MATCH($B17,Data!$A$1:$BE$1,0)+2) &amp; LastRow &amp; (MATCH($B17,Data!$A$1:$BE$1,0)+2),FALSE), INDIRECT("Data!L3C" &amp; (MATCH(J$8,Data!$A$1:$BE$1,0)+2) &amp; LastRow &amp; (MATCH(J$8,Data!$A$1:$BE$1,0)+2),FALSE)))</f>
        <v>1.0442656834557442E-3</v>
      </c>
      <c r="K17" s="98">
        <f ca="1">IF(OR($B17 = "", K$8 = ""), "", _xlfn.COVARIANCE.S(INDIRECT("Data!L3C" &amp; (MATCH($B17,Data!$A$1:$BE$1,0)+2) &amp; LastRow &amp; (MATCH($B17,Data!$A$1:$BE$1,0)+2),FALSE), INDIRECT("Data!L3C" &amp; (MATCH(K$8,Data!$A$1:$BE$1,0)+2) &amp; LastRow &amp; (MATCH(K$8,Data!$A$1:$BE$1,0)+2),FALSE)))</f>
        <v>2.8628808634146505E-3</v>
      </c>
      <c r="L17" s="98">
        <f ca="1">IF(OR($B17 = "", L$8 = ""), "", _xlfn.COVARIANCE.S(INDIRECT("Data!L3C" &amp; (MATCH($B17,Data!$A$1:$BE$1,0)+2) &amp; LastRow &amp; (MATCH($B17,Data!$A$1:$BE$1,0)+2),FALSE), INDIRECT("Data!L3C" &amp; (MATCH(L$8,Data!$A$1:$BE$1,0)+2) &amp; LastRow &amp; (MATCH(L$8,Data!$A$1:$BE$1,0)+2),FALSE)))</f>
        <v>1.5466633847027683E-3</v>
      </c>
      <c r="M17" s="98">
        <f ca="1">IF(OR($B17 = "", M$8 = ""), "", _xlfn.COVARIANCE.S(INDIRECT("Data!L3C" &amp; (MATCH($B17,Data!$A$1:$BE$1,0)+2) &amp; LastRow &amp; (MATCH($B17,Data!$A$1:$BE$1,0)+2),FALSE), INDIRECT("Data!L3C" &amp; (MATCH(M$8,Data!$A$1:$BE$1,0)+2) &amp; LastRow &amp; (MATCH(M$8,Data!$A$1:$BE$1,0)+2),FALSE)))</f>
        <v>1.4798757649591009E-3</v>
      </c>
      <c r="N17" s="98" t="str">
        <f ca="1">IF(OR($B17 = "", N$8 = ""), "", _xlfn.COVARIANCE.S(INDIRECT("Data!L3C" &amp; (MATCH($B17,Data!$A$1:$BE$1,0)+2) &amp; LastRow &amp; (MATCH($B17,Data!$A$1:$BE$1,0)+2),FALSE), INDIRECT("Data!L3C" &amp; (MATCH(N$8,Data!$A$1:$BE$1,0)+2) &amp; LastRow &amp; (MATCH(N$8,Data!$A$1:$BE$1,0)+2),FALSE)))</f>
        <v/>
      </c>
      <c r="O17" s="98" t="str">
        <f ca="1">IF(OR($B17 = "", O$8 = ""), "", _xlfn.COVARIANCE.S(INDIRECT("Data!L3C" &amp; (MATCH($B17,Data!$A$1:$BE$1,0)+2) &amp; LastRow &amp; (MATCH($B17,Data!$A$1:$BE$1,0)+2),FALSE), INDIRECT("Data!L3C" &amp; (MATCH(O$8,Data!$A$1:$BE$1,0)+2) &amp; LastRow &amp; (MATCH(O$8,Data!$A$1:$BE$1,0)+2),FALSE)))</f>
        <v/>
      </c>
      <c r="P17" s="98" t="str">
        <f ca="1">IF(OR($B17 = "", P$8 = ""), "", _xlfn.COVARIANCE.S(INDIRECT("Data!L3C" &amp; (MATCH($B17,Data!$A$1:$BE$1,0)+2) &amp; LastRow &amp; (MATCH($B17,Data!$A$1:$BE$1,0)+2),FALSE), INDIRECT("Data!L3C" &amp; (MATCH(P$8,Data!$A$1:$BE$1,0)+2) &amp; LastRow &amp; (MATCH(P$8,Data!$A$1:$BE$1,0)+2),FALSE)))</f>
        <v/>
      </c>
      <c r="Q17" s="98" t="str">
        <f ca="1">IF(OR($B17 = "", Q$8 = ""), "", _xlfn.COVARIANCE.S(INDIRECT("Data!L3C" &amp; (MATCH($B17,Data!$A$1:$BE$1,0)+2) &amp; LastRow &amp; (MATCH($B17,Data!$A$1:$BE$1,0)+2),FALSE), INDIRECT("Data!L3C" &amp; (MATCH(Q$8,Data!$A$1:$BE$1,0)+2) &amp; LastRow &amp; (MATCH(Q$8,Data!$A$1:$BE$1,0)+2),FALSE)))</f>
        <v/>
      </c>
      <c r="R17" s="98" t="str">
        <f ca="1">IF(OR($B17 = "", R$8 = ""), "", _xlfn.COVARIANCE.S(INDIRECT("Data!L3C" &amp; (MATCH($B17,Data!$A$1:$BE$1,0)+2) &amp; LastRow &amp; (MATCH($B17,Data!$A$1:$BE$1,0)+2),FALSE), INDIRECT("Data!L3C" &amp; (MATCH(R$8,Data!$A$1:$BE$1,0)+2) &amp; LastRow &amp; (MATCH(R$8,Data!$A$1:$BE$1,0)+2),FALSE)))</f>
        <v/>
      </c>
      <c r="S17" s="98" t="str">
        <f ca="1">IF(OR($B17 = "", S$8 = ""), "", _xlfn.COVARIANCE.S(INDIRECT("Data!L3C" &amp; (MATCH($B17,Data!$A$1:$BE$1,0)+2) &amp; LastRow &amp; (MATCH($B17,Data!$A$1:$BE$1,0)+2),FALSE), INDIRECT("Data!L3C" &amp; (MATCH(S$8,Data!$A$1:$BE$1,0)+2) &amp; LastRow &amp; (MATCH(S$8,Data!$A$1:$BE$1,0)+2),FALSE)))</f>
        <v/>
      </c>
      <c r="T17" s="115" t="str">
        <f ca="1">IF(OR($B17 = "", T$8 = ""), "", _xlfn.COVARIANCE.S(INDIRECT("Data!L3C" &amp; (MATCH($B17,Data!$A$1:$BE$1,0)+2) &amp; LastRow &amp; (MATCH($B17,Data!$A$1:$BE$1,0)+2),FALSE), INDIRECT("Data!L3C" &amp; (MATCH(T$8,Data!$A$1:$BE$1,0)+2) &amp; LastRow &amp; (MATCH(T$8,Data!$A$1:$BE$1,0)+2),FALSE)))</f>
        <v/>
      </c>
      <c r="U17" s="105">
        <f ca="1">IF(COUNTBLANK(LongTickers) &lt; 1, Summary!F11, IF(COUNTBLANK(LongTickers)+COUNTBLANK(ShortTickers) &lt; 10, INDIRECT("Summary!F" &amp; 23 - 9 + COUNTBLANK(LongTickers)), "")   )</f>
        <v>-9989.36</v>
      </c>
      <c r="V17" s="50">
        <f t="shared" ca="1" si="0"/>
        <v>-8.7472963956027799E-2</v>
      </c>
      <c r="W17" s="55"/>
      <c r="X17" s="127"/>
      <c r="Y17" s="127"/>
      <c r="Z17" s="127"/>
      <c r="AA17" s="127"/>
      <c r="AB17" s="127"/>
      <c r="AC17" s="127"/>
      <c r="AD17" s="127"/>
      <c r="AE17" s="127"/>
      <c r="AF17" s="127"/>
    </row>
    <row r="18" spans="1:32" x14ac:dyDescent="0.25">
      <c r="A18" s="97"/>
      <c r="B18" s="60" t="str">
        <f ca="1">IF(COUNTBLANK(LongTickers)+COUNTBLANK(ShortTickers) &lt; 9, INDIRECT("Summary!B" &amp; 24 - 9 + COUNTBLANK(LongTickers)), "")</f>
        <v>LEN</v>
      </c>
      <c r="C18" s="99">
        <f ca="1">IF(OR($B18 = "", C$8 = ""), "", _xlfn.COVARIANCE.S(INDIRECT("Data!L3C" &amp; (MATCH($B18,Data!$A$1:$BE$1,0)+2) &amp; LastRow &amp; (MATCH($B18,Data!$A$1:$BE$1,0)+2),FALSE), INDIRECT("Data!L3C" &amp; (MATCH(C$8,Data!$A$1:$BE$1,0)+2) &amp; LastRow &amp; (MATCH(C$8,Data!$A$1:$BE$1,0)+2),FALSE)))</f>
        <v>1.0273038538226534E-3</v>
      </c>
      <c r="D18" s="98">
        <f ca="1">IF(OR($B18 = "", D$8 = ""), "", _xlfn.COVARIANCE.S(INDIRECT("Data!L3C" &amp; (MATCH($B18,Data!$A$1:$BE$1,0)+2) &amp; LastRow &amp; (MATCH($B18,Data!$A$1:$BE$1,0)+2),FALSE), INDIRECT("Data!L3C" &amp; (MATCH(D$8,Data!$A$1:$BE$1,0)+2) &amp; LastRow &amp; (MATCH(D$8,Data!$A$1:$BE$1,0)+2),FALSE)))</f>
        <v>2.4723270213388984E-3</v>
      </c>
      <c r="E18" s="98">
        <f ca="1">IF(OR($B18 = "", E$8 = ""), "", _xlfn.COVARIANCE.S(INDIRECT("Data!L3C" &amp; (MATCH($B18,Data!$A$1:$BE$1,0)+2) &amp; LastRow &amp; (MATCH($B18,Data!$A$1:$BE$1,0)+2),FALSE), INDIRECT("Data!L3C" &amp; (MATCH(E$8,Data!$A$1:$BE$1,0)+2) &amp; LastRow &amp; (MATCH(E$8,Data!$A$1:$BE$1,0)+2),FALSE)))</f>
        <v>2.0269278908943145E-3</v>
      </c>
      <c r="F18" s="98">
        <f ca="1">IF(OR($B18 = "", F$8 = ""), "", _xlfn.COVARIANCE.S(INDIRECT("Data!L3C" &amp; (MATCH($B18,Data!$A$1:$BE$1,0)+2) &amp; LastRow &amp; (MATCH($B18,Data!$A$1:$BE$1,0)+2),FALSE), INDIRECT("Data!L3C" &amp; (MATCH(F$8,Data!$A$1:$BE$1,0)+2) &amp; LastRow &amp; (MATCH(F$8,Data!$A$1:$BE$1,0)+2),FALSE)))</f>
        <v>9.522566662213002E-4</v>
      </c>
      <c r="G18" s="98">
        <f ca="1">IF(OR($B18 = "", G$8 = ""), "", _xlfn.COVARIANCE.S(INDIRECT("Data!L3C" &amp; (MATCH($B18,Data!$A$1:$BE$1,0)+2) &amp; LastRow &amp; (MATCH($B18,Data!$A$1:$BE$1,0)+2),FALSE), INDIRECT("Data!L3C" &amp; (MATCH(G$8,Data!$A$1:$BE$1,0)+2) &amp; LastRow &amp; (MATCH(G$8,Data!$A$1:$BE$1,0)+2),FALSE)))</f>
        <v>1.4469643618335362E-3</v>
      </c>
      <c r="H18" s="98">
        <f ca="1">IF(OR($B18 = "", H$8 = ""), "", _xlfn.COVARIANCE.S(INDIRECT("Data!L3C" &amp; (MATCH($B18,Data!$A$1:$BE$1,0)+2) &amp; LastRow &amp; (MATCH($B18,Data!$A$1:$BE$1,0)+2),FALSE), INDIRECT("Data!L3C" &amp; (MATCH(H$8,Data!$A$1:$BE$1,0)+2) &amp; LastRow &amp; (MATCH(H$8,Data!$A$1:$BE$1,0)+2),FALSE)))</f>
        <v>1.6362155727217564E-3</v>
      </c>
      <c r="I18" s="98">
        <f ca="1">IF(OR($B18 = "", I$8 = ""), "", _xlfn.COVARIANCE.S(INDIRECT("Data!L3C" &amp; (MATCH($B18,Data!$A$1:$BE$1,0)+2) &amp; LastRow &amp; (MATCH($B18,Data!$A$1:$BE$1,0)+2),FALSE), INDIRECT("Data!L3C" &amp; (MATCH(I$8,Data!$A$1:$BE$1,0)+2) &amp; LastRow &amp; (MATCH(I$8,Data!$A$1:$BE$1,0)+2),FALSE)))</f>
        <v>1.6440237383210416E-3</v>
      </c>
      <c r="J18" s="98">
        <f ca="1">IF(OR($B18 = "", J$8 = ""), "", _xlfn.COVARIANCE.S(INDIRECT("Data!L3C" &amp; (MATCH($B18,Data!$A$1:$BE$1,0)+2) &amp; LastRow &amp; (MATCH($B18,Data!$A$1:$BE$1,0)+2),FALSE), INDIRECT("Data!L3C" &amp; (MATCH(J$8,Data!$A$1:$BE$1,0)+2) &amp; LastRow &amp; (MATCH(J$8,Data!$A$1:$BE$1,0)+2),FALSE)))</f>
        <v>1.3446493348913827E-3</v>
      </c>
      <c r="K18" s="98">
        <f ca="1">IF(OR($B18 = "", K$8 = ""), "", _xlfn.COVARIANCE.S(INDIRECT("Data!L3C" &amp; (MATCH($B18,Data!$A$1:$BE$1,0)+2) &amp; LastRow &amp; (MATCH($B18,Data!$A$1:$BE$1,0)+2),FALSE), INDIRECT("Data!L3C" &amp; (MATCH(K$8,Data!$A$1:$BE$1,0)+2) &amp; LastRow &amp; (MATCH(K$8,Data!$A$1:$BE$1,0)+2),FALSE)))</f>
        <v>1.5466633847027683E-3</v>
      </c>
      <c r="L18" s="98">
        <f ca="1">IF(OR($B18 = "", L$8 = ""), "", _xlfn.COVARIANCE.S(INDIRECT("Data!L3C" &amp; (MATCH($B18,Data!$A$1:$BE$1,0)+2) &amp; LastRow &amp; (MATCH($B18,Data!$A$1:$BE$1,0)+2),FALSE), INDIRECT("Data!L3C" &amp; (MATCH(L$8,Data!$A$1:$BE$1,0)+2) &amp; LastRow &amp; (MATCH(L$8,Data!$A$1:$BE$1,0)+2),FALSE)))</f>
        <v>3.4048138195042561E-3</v>
      </c>
      <c r="M18" s="98">
        <f ca="1">IF(OR($B18 = "", M$8 = ""), "", _xlfn.COVARIANCE.S(INDIRECT("Data!L3C" &amp; (MATCH($B18,Data!$A$1:$BE$1,0)+2) &amp; LastRow &amp; (MATCH($B18,Data!$A$1:$BE$1,0)+2),FALSE), INDIRECT("Data!L3C" &amp; (MATCH(M$8,Data!$A$1:$BE$1,0)+2) &amp; LastRow &amp; (MATCH(M$8,Data!$A$1:$BE$1,0)+2),FALSE)))</f>
        <v>1.586553162276484E-3</v>
      </c>
      <c r="N18" s="98" t="str">
        <f ca="1">IF(OR($B18 = "", N$8 = ""), "", _xlfn.COVARIANCE.S(INDIRECT("Data!L3C" &amp; (MATCH($B18,Data!$A$1:$BE$1,0)+2) &amp; LastRow &amp; (MATCH($B18,Data!$A$1:$BE$1,0)+2),FALSE), INDIRECT("Data!L3C" &amp; (MATCH(N$8,Data!$A$1:$BE$1,0)+2) &amp; LastRow &amp; (MATCH(N$8,Data!$A$1:$BE$1,0)+2),FALSE)))</f>
        <v/>
      </c>
      <c r="O18" s="98" t="str">
        <f ca="1">IF(OR($B18 = "", O$8 = ""), "", _xlfn.COVARIANCE.S(INDIRECT("Data!L3C" &amp; (MATCH($B18,Data!$A$1:$BE$1,0)+2) &amp; LastRow &amp; (MATCH($B18,Data!$A$1:$BE$1,0)+2),FALSE), INDIRECT("Data!L3C" &amp; (MATCH(O$8,Data!$A$1:$BE$1,0)+2) &amp; LastRow &amp; (MATCH(O$8,Data!$A$1:$BE$1,0)+2),FALSE)))</f>
        <v/>
      </c>
      <c r="P18" s="98" t="str">
        <f ca="1">IF(OR($B18 = "", P$8 = ""), "", _xlfn.COVARIANCE.S(INDIRECT("Data!L3C" &amp; (MATCH($B18,Data!$A$1:$BE$1,0)+2) &amp; LastRow &amp; (MATCH($B18,Data!$A$1:$BE$1,0)+2),FALSE), INDIRECT("Data!L3C" &amp; (MATCH(P$8,Data!$A$1:$BE$1,0)+2) &amp; LastRow &amp; (MATCH(P$8,Data!$A$1:$BE$1,0)+2),FALSE)))</f>
        <v/>
      </c>
      <c r="Q18" s="98" t="str">
        <f ca="1">IF(OR($B18 = "", Q$8 = ""), "", _xlfn.COVARIANCE.S(INDIRECT("Data!L3C" &amp; (MATCH($B18,Data!$A$1:$BE$1,0)+2) &amp; LastRow &amp; (MATCH($B18,Data!$A$1:$BE$1,0)+2),FALSE), INDIRECT("Data!L3C" &amp; (MATCH(Q$8,Data!$A$1:$BE$1,0)+2) &amp; LastRow &amp; (MATCH(Q$8,Data!$A$1:$BE$1,0)+2),FALSE)))</f>
        <v/>
      </c>
      <c r="R18" s="98" t="str">
        <f ca="1">IF(OR($B18 = "", R$8 = ""), "", _xlfn.COVARIANCE.S(INDIRECT("Data!L3C" &amp; (MATCH($B18,Data!$A$1:$BE$1,0)+2) &amp; LastRow &amp; (MATCH($B18,Data!$A$1:$BE$1,0)+2),FALSE), INDIRECT("Data!L3C" &amp; (MATCH(R$8,Data!$A$1:$BE$1,0)+2) &amp; LastRow &amp; (MATCH(R$8,Data!$A$1:$BE$1,0)+2),FALSE)))</f>
        <v/>
      </c>
      <c r="S18" s="98" t="str">
        <f ca="1">IF(OR($B18 = "", S$8 = ""), "", _xlfn.COVARIANCE.S(INDIRECT("Data!L3C" &amp; (MATCH($B18,Data!$A$1:$BE$1,0)+2) &amp; LastRow &amp; (MATCH($B18,Data!$A$1:$BE$1,0)+2),FALSE), INDIRECT("Data!L3C" &amp; (MATCH(S$8,Data!$A$1:$BE$1,0)+2) &amp; LastRow &amp; (MATCH(S$8,Data!$A$1:$BE$1,0)+2),FALSE)))</f>
        <v/>
      </c>
      <c r="T18" s="115" t="str">
        <f ca="1">IF(OR($B18 = "", T$8 = ""), "", _xlfn.COVARIANCE.S(INDIRECT("Data!L3C" &amp; (MATCH($B18,Data!$A$1:$BE$1,0)+2) &amp; LastRow &amp; (MATCH($B18,Data!$A$1:$BE$1,0)+2),FALSE), INDIRECT("Data!L3C" &amp; (MATCH(T$8,Data!$A$1:$BE$1,0)+2) &amp; LastRow &amp; (MATCH(T$8,Data!$A$1:$BE$1,0)+2),FALSE)))</f>
        <v/>
      </c>
      <c r="U18" s="105">
        <f ca="1">IF(COUNTBLANK(LongTickers)+COUNTBLANK(ShortTickers) &lt; 9, INDIRECT("Summary!F" &amp; 24 - 9 + COUNTBLANK(LongTickers)), "")</f>
        <v>-9489.56</v>
      </c>
      <c r="V18" s="50">
        <f t="shared" ca="1" si="0"/>
        <v>-8.3096408562566879E-2</v>
      </c>
      <c r="X18" s="127"/>
      <c r="Y18" s="127"/>
      <c r="Z18" s="127"/>
      <c r="AA18" s="127"/>
      <c r="AB18" s="127"/>
      <c r="AC18" s="127"/>
      <c r="AD18" s="127"/>
      <c r="AE18" s="127"/>
      <c r="AF18" s="127"/>
    </row>
    <row r="19" spans="1:32" x14ac:dyDescent="0.25">
      <c r="A19" s="97"/>
      <c r="B19" s="60" t="str">
        <f ca="1">IF(COUNTBLANK(LongTickers)+COUNTBLANK(ShortTickers) &lt; 8, INDIRECT("Summary!B" &amp; 25 - 9 + COUNTBLANK(LongTickers)), "")</f>
        <v>SPLK</v>
      </c>
      <c r="C19" s="99">
        <f ca="1">IF(OR($B19 = "", C$8 = ""), "", _xlfn.COVARIANCE.S(INDIRECT("Data!L3C" &amp; (MATCH($B19,Data!$A$1:$BE$1,0)+2) &amp; LastRow &amp; (MATCH($B19,Data!$A$1:$BE$1,0)+2),FALSE), INDIRECT("Data!L3C" &amp; (MATCH(C$8,Data!$A$1:$BE$1,0)+2) &amp; LastRow &amp; (MATCH(C$8,Data!$A$1:$BE$1,0)+2),FALSE)))</f>
        <v>1.3958625346839931E-3</v>
      </c>
      <c r="D19" s="98">
        <f ca="1">IF(OR($B19 = "", D$8 = ""), "", _xlfn.COVARIANCE.S(INDIRECT("Data!L3C" &amp; (MATCH($B19,Data!$A$1:$BE$1,0)+2) &amp; LastRow &amp; (MATCH($B19,Data!$A$1:$BE$1,0)+2),FALSE), INDIRECT("Data!L3C" &amp; (MATCH(D$8,Data!$A$1:$BE$1,0)+2) &amp; LastRow &amp; (MATCH(D$8,Data!$A$1:$BE$1,0)+2),FALSE)))</f>
        <v>1.7049519748120359E-3</v>
      </c>
      <c r="E19" s="98">
        <f ca="1">IF(OR($B19 = "", E$8 = ""), "", _xlfn.COVARIANCE.S(INDIRECT("Data!L3C" &amp; (MATCH($B19,Data!$A$1:$BE$1,0)+2) &amp; LastRow &amp; (MATCH($B19,Data!$A$1:$BE$1,0)+2),FALSE), INDIRECT("Data!L3C" &amp; (MATCH(E$8,Data!$A$1:$BE$1,0)+2) &amp; LastRow &amp; (MATCH(E$8,Data!$A$1:$BE$1,0)+2),FALSE)))</f>
        <v>1.5371403535446428E-3</v>
      </c>
      <c r="F19" s="98">
        <f ca="1">IF(OR($B19 = "", F$8 = ""), "", _xlfn.COVARIANCE.S(INDIRECT("Data!L3C" &amp; (MATCH($B19,Data!$A$1:$BE$1,0)+2) &amp; LastRow &amp; (MATCH($B19,Data!$A$1:$BE$1,0)+2),FALSE), INDIRECT("Data!L3C" &amp; (MATCH(F$8,Data!$A$1:$BE$1,0)+2) &amp; LastRow &amp; (MATCH(F$8,Data!$A$1:$BE$1,0)+2),FALSE)))</f>
        <v>5.0402098056643999E-4</v>
      </c>
      <c r="G19" s="98">
        <f ca="1">IF(OR($B19 = "", G$8 = ""), "", _xlfn.COVARIANCE.S(INDIRECT("Data!L3C" &amp; (MATCH($B19,Data!$A$1:$BE$1,0)+2) &amp; LastRow &amp; (MATCH($B19,Data!$A$1:$BE$1,0)+2),FALSE), INDIRECT("Data!L3C" &amp; (MATCH(G$8,Data!$A$1:$BE$1,0)+2) &amp; LastRow &amp; (MATCH(G$8,Data!$A$1:$BE$1,0)+2),FALSE)))</f>
        <v>1.2397217420615069E-3</v>
      </c>
      <c r="H19" s="98">
        <f ca="1">IF(OR($B19 = "", H$8 = ""), "", _xlfn.COVARIANCE.S(INDIRECT("Data!L3C" &amp; (MATCH($B19,Data!$A$1:$BE$1,0)+2) &amp; LastRow &amp; (MATCH($B19,Data!$A$1:$BE$1,0)+2),FALSE), INDIRECT("Data!L3C" &amp; (MATCH(H$8,Data!$A$1:$BE$1,0)+2) &amp; LastRow &amp; (MATCH(H$8,Data!$A$1:$BE$1,0)+2),FALSE)))</f>
        <v>1.2740953084269583E-3</v>
      </c>
      <c r="I19" s="98">
        <f ca="1">IF(OR($B19 = "", I$8 = ""), "", _xlfn.COVARIANCE.S(INDIRECT("Data!L3C" &amp; (MATCH($B19,Data!$A$1:$BE$1,0)+2) &amp; LastRow &amp; (MATCH($B19,Data!$A$1:$BE$1,0)+2),FALSE), INDIRECT("Data!L3C" &amp; (MATCH(I$8,Data!$A$1:$BE$1,0)+2) &amp; LastRow &amp; (MATCH(I$8,Data!$A$1:$BE$1,0)+2),FALSE)))</f>
        <v>1.9522106501270731E-3</v>
      </c>
      <c r="J19" s="98">
        <f ca="1">IF(OR($B19 = "", J$8 = ""), "", _xlfn.COVARIANCE.S(INDIRECT("Data!L3C" &amp; (MATCH($B19,Data!$A$1:$BE$1,0)+2) &amp; LastRow &amp; (MATCH($B19,Data!$A$1:$BE$1,0)+2),FALSE), INDIRECT("Data!L3C" &amp; (MATCH(J$8,Data!$A$1:$BE$1,0)+2) &amp; LastRow &amp; (MATCH(J$8,Data!$A$1:$BE$1,0)+2),FALSE)))</f>
        <v>1.288086396546752E-3</v>
      </c>
      <c r="K19" s="98">
        <f ca="1">IF(OR($B19 = "", K$8 = ""), "", _xlfn.COVARIANCE.S(INDIRECT("Data!L3C" &amp; (MATCH($B19,Data!$A$1:$BE$1,0)+2) &amp; LastRow &amp; (MATCH($B19,Data!$A$1:$BE$1,0)+2),FALSE), INDIRECT("Data!L3C" &amp; (MATCH(K$8,Data!$A$1:$BE$1,0)+2) &amp; LastRow &amp; (MATCH(K$8,Data!$A$1:$BE$1,0)+2),FALSE)))</f>
        <v>1.4798757649591009E-3</v>
      </c>
      <c r="L19" s="98">
        <f ca="1">IF(OR($B19 = "", L$8 = ""), "", _xlfn.COVARIANCE.S(INDIRECT("Data!L3C" &amp; (MATCH($B19,Data!$A$1:$BE$1,0)+2) &amp; LastRow &amp; (MATCH($B19,Data!$A$1:$BE$1,0)+2),FALSE), INDIRECT("Data!L3C" &amp; (MATCH(L$8,Data!$A$1:$BE$1,0)+2) &amp; LastRow &amp; (MATCH(L$8,Data!$A$1:$BE$1,0)+2),FALSE)))</f>
        <v>1.586553162276484E-3</v>
      </c>
      <c r="M19" s="98">
        <f ca="1">IF(OR($B19 = "", M$8 = ""), "", _xlfn.COVARIANCE.S(INDIRECT("Data!L3C" &amp; (MATCH($B19,Data!$A$1:$BE$1,0)+2) &amp; LastRow &amp; (MATCH($B19,Data!$A$1:$BE$1,0)+2),FALSE), INDIRECT("Data!L3C" &amp; (MATCH(M$8,Data!$A$1:$BE$1,0)+2) &amp; LastRow &amp; (MATCH(M$8,Data!$A$1:$BE$1,0)+2),FALSE)))</f>
        <v>4.1719555847830742E-3</v>
      </c>
      <c r="N19" s="98" t="str">
        <f ca="1">IF(OR($B19 = "", N$8 = ""), "", _xlfn.COVARIANCE.S(INDIRECT("Data!L3C" &amp; (MATCH($B19,Data!$A$1:$BE$1,0)+2) &amp; LastRow &amp; (MATCH($B19,Data!$A$1:$BE$1,0)+2),FALSE), INDIRECT("Data!L3C" &amp; (MATCH(N$8,Data!$A$1:$BE$1,0)+2) &amp; LastRow &amp; (MATCH(N$8,Data!$A$1:$BE$1,0)+2),FALSE)))</f>
        <v/>
      </c>
      <c r="O19" s="98" t="str">
        <f ca="1">IF(OR($B19 = "", O$8 = ""), "", _xlfn.COVARIANCE.S(INDIRECT("Data!L3C" &amp; (MATCH($B19,Data!$A$1:$BE$1,0)+2) &amp; LastRow &amp; (MATCH($B19,Data!$A$1:$BE$1,0)+2),FALSE), INDIRECT("Data!L3C" &amp; (MATCH(O$8,Data!$A$1:$BE$1,0)+2) &amp; LastRow &amp; (MATCH(O$8,Data!$A$1:$BE$1,0)+2),FALSE)))</f>
        <v/>
      </c>
      <c r="P19" s="98" t="str">
        <f ca="1">IF(OR($B19 = "", P$8 = ""), "", _xlfn.COVARIANCE.S(INDIRECT("Data!L3C" &amp; (MATCH($B19,Data!$A$1:$BE$1,0)+2) &amp; LastRow &amp; (MATCH($B19,Data!$A$1:$BE$1,0)+2),FALSE), INDIRECT("Data!L3C" &amp; (MATCH(P$8,Data!$A$1:$BE$1,0)+2) &amp; LastRow &amp; (MATCH(P$8,Data!$A$1:$BE$1,0)+2),FALSE)))</f>
        <v/>
      </c>
      <c r="Q19" s="98" t="str">
        <f ca="1">IF(OR($B19 = "", Q$8 = ""), "", _xlfn.COVARIANCE.S(INDIRECT("Data!L3C" &amp; (MATCH($B19,Data!$A$1:$BE$1,0)+2) &amp; LastRow &amp; (MATCH($B19,Data!$A$1:$BE$1,0)+2),FALSE), INDIRECT("Data!L3C" &amp; (MATCH(Q$8,Data!$A$1:$BE$1,0)+2) &amp; LastRow &amp; (MATCH(Q$8,Data!$A$1:$BE$1,0)+2),FALSE)))</f>
        <v/>
      </c>
      <c r="R19" s="98" t="str">
        <f ca="1">IF(OR($B19 = "", R$8 = ""), "", _xlfn.COVARIANCE.S(INDIRECT("Data!L3C" &amp; (MATCH($B19,Data!$A$1:$BE$1,0)+2) &amp; LastRow &amp; (MATCH($B19,Data!$A$1:$BE$1,0)+2),FALSE), INDIRECT("Data!L3C" &amp; (MATCH(R$8,Data!$A$1:$BE$1,0)+2) &amp; LastRow &amp; (MATCH(R$8,Data!$A$1:$BE$1,0)+2),FALSE)))</f>
        <v/>
      </c>
      <c r="S19" s="98" t="str">
        <f ca="1">IF(OR($B19 = "", S$8 = ""), "", _xlfn.COVARIANCE.S(INDIRECT("Data!L3C" &amp; (MATCH($B19,Data!$A$1:$BE$1,0)+2) &amp; LastRow &amp; (MATCH($B19,Data!$A$1:$BE$1,0)+2),FALSE), INDIRECT("Data!L3C" &amp; (MATCH(S$8,Data!$A$1:$BE$1,0)+2) &amp; LastRow &amp; (MATCH(S$8,Data!$A$1:$BE$1,0)+2),FALSE)))</f>
        <v/>
      </c>
      <c r="T19" s="115" t="str">
        <f ca="1">IF(OR($B19 = "", T$8 = ""), "", _xlfn.COVARIANCE.S(INDIRECT("Data!L3C" &amp; (MATCH($B19,Data!$A$1:$BE$1,0)+2) &amp; LastRow &amp; (MATCH($B19,Data!$A$1:$BE$1,0)+2),FALSE), INDIRECT("Data!L3C" &amp; (MATCH(T$8,Data!$A$1:$BE$1,0)+2) &amp; LastRow &amp; (MATCH(T$8,Data!$A$1:$BE$1,0)+2),FALSE)))</f>
        <v/>
      </c>
      <c r="U19" s="105">
        <f ca="1">IF(COUNTBLANK(LongTickers)+COUNTBLANK(ShortTickers) &lt; 8, INDIRECT("Summary!F" &amp; 25 - 9 + COUNTBLANK(LongTickers)), "")</f>
        <v>-10590.84</v>
      </c>
      <c r="V19" s="50">
        <f t="shared" ca="1" si="0"/>
        <v>-9.273989180328443E-2</v>
      </c>
    </row>
    <row r="20" spans="1:32" x14ac:dyDescent="0.25">
      <c r="A20" s="97"/>
      <c r="B20" s="60" t="str">
        <f ca="1">IF(COUNTBLANK(LongTickers)+COUNTBLANK(ShortTickers) &lt; 7, INDIRECT("Summary!B" &amp; 26 - 9 + COUNTBLANK(LongTickers)), "")</f>
        <v/>
      </c>
      <c r="C20" s="99" t="str">
        <f ca="1">IF(OR($B20 = "", C$8 = ""), "", _xlfn.COVARIANCE.S(INDIRECT("Data!L3C" &amp; (MATCH($B20,Data!$A$1:$BE$1,0)+2) &amp; LastRow &amp; (MATCH($B20,Data!$A$1:$BE$1,0)+2),FALSE), INDIRECT("Data!L3C" &amp; (MATCH(C$8,Data!$A$1:$BE$1,0)+2) &amp; LastRow &amp; (MATCH(C$8,Data!$A$1:$BE$1,0)+2),FALSE)))</f>
        <v/>
      </c>
      <c r="D20" s="98" t="str">
        <f ca="1">IF(OR($B20 = "", D$8 = ""), "", _xlfn.COVARIANCE.S(INDIRECT("Data!L3C" &amp; (MATCH($B20,Data!$A$1:$BE$1,0)+2) &amp; LastRow &amp; (MATCH($B20,Data!$A$1:$BE$1,0)+2),FALSE), INDIRECT("Data!L3C" &amp; (MATCH(D$8,Data!$A$1:$BE$1,0)+2) &amp; LastRow &amp; (MATCH(D$8,Data!$A$1:$BE$1,0)+2),FALSE)))</f>
        <v/>
      </c>
      <c r="E20" s="98" t="str">
        <f ca="1">IF(OR($B20 = "", E$8 = ""), "", _xlfn.COVARIANCE.S(INDIRECT("Data!L3C" &amp; (MATCH($B20,Data!$A$1:$BE$1,0)+2) &amp; LastRow &amp; (MATCH($B20,Data!$A$1:$BE$1,0)+2),FALSE), INDIRECT("Data!L3C" &amp; (MATCH(E$8,Data!$A$1:$BE$1,0)+2) &amp; LastRow &amp; (MATCH(E$8,Data!$A$1:$BE$1,0)+2),FALSE)))</f>
        <v/>
      </c>
      <c r="F20" s="98" t="str">
        <f ca="1">IF(OR($B20 = "", F$8 = ""), "", _xlfn.COVARIANCE.S(INDIRECT("Data!L3C" &amp; (MATCH($B20,Data!$A$1:$BE$1,0)+2) &amp; LastRow &amp; (MATCH($B20,Data!$A$1:$BE$1,0)+2),FALSE), INDIRECT("Data!L3C" &amp; (MATCH(F$8,Data!$A$1:$BE$1,0)+2) &amp; LastRow &amp; (MATCH(F$8,Data!$A$1:$BE$1,0)+2),FALSE)))</f>
        <v/>
      </c>
      <c r="G20" s="98" t="str">
        <f ca="1">IF(OR($B20 = "", G$8 = ""), "", _xlfn.COVARIANCE.S(INDIRECT("Data!L3C" &amp; (MATCH($B20,Data!$A$1:$BE$1,0)+2) &amp; LastRow &amp; (MATCH($B20,Data!$A$1:$BE$1,0)+2),FALSE), INDIRECT("Data!L3C" &amp; (MATCH(G$8,Data!$A$1:$BE$1,0)+2) &amp; LastRow &amp; (MATCH(G$8,Data!$A$1:$BE$1,0)+2),FALSE)))</f>
        <v/>
      </c>
      <c r="H20" s="98" t="str">
        <f ca="1">IF(OR($B20 = "", H$8 = ""), "", _xlfn.COVARIANCE.S(INDIRECT("Data!L3C" &amp; (MATCH($B20,Data!$A$1:$BE$1,0)+2) &amp; LastRow &amp; (MATCH($B20,Data!$A$1:$BE$1,0)+2),FALSE), INDIRECT("Data!L3C" &amp; (MATCH(H$8,Data!$A$1:$BE$1,0)+2) &amp; LastRow &amp; (MATCH(H$8,Data!$A$1:$BE$1,0)+2),FALSE)))</f>
        <v/>
      </c>
      <c r="I20" s="98" t="str">
        <f ca="1">IF(OR($B20 = "", I$8 = ""), "", _xlfn.COVARIANCE.S(INDIRECT("Data!L3C" &amp; (MATCH($B20,Data!$A$1:$BE$1,0)+2) &amp; LastRow &amp; (MATCH($B20,Data!$A$1:$BE$1,0)+2),FALSE), INDIRECT("Data!L3C" &amp; (MATCH(I$8,Data!$A$1:$BE$1,0)+2) &amp; LastRow &amp; (MATCH(I$8,Data!$A$1:$BE$1,0)+2),FALSE)))</f>
        <v/>
      </c>
      <c r="J20" s="98" t="str">
        <f ca="1">IF(OR($B20 = "", J$8 = ""), "", _xlfn.COVARIANCE.S(INDIRECT("Data!L3C" &amp; (MATCH($B20,Data!$A$1:$BE$1,0)+2) &amp; LastRow &amp; (MATCH($B20,Data!$A$1:$BE$1,0)+2),FALSE), INDIRECT("Data!L3C" &amp; (MATCH(J$8,Data!$A$1:$BE$1,0)+2) &amp; LastRow &amp; (MATCH(J$8,Data!$A$1:$BE$1,0)+2),FALSE)))</f>
        <v/>
      </c>
      <c r="K20" s="98" t="str">
        <f ca="1">IF(OR($B20 = "", K$8 = ""), "", _xlfn.COVARIANCE.S(INDIRECT("Data!L3C" &amp; (MATCH($B20,Data!$A$1:$BE$1,0)+2) &amp; LastRow &amp; (MATCH($B20,Data!$A$1:$BE$1,0)+2),FALSE), INDIRECT("Data!L3C" &amp; (MATCH(K$8,Data!$A$1:$BE$1,0)+2) &amp; LastRow &amp; (MATCH(K$8,Data!$A$1:$BE$1,0)+2),FALSE)))</f>
        <v/>
      </c>
      <c r="L20" s="98" t="str">
        <f ca="1">IF(OR($B20 = "", L$8 = ""), "", _xlfn.COVARIANCE.S(INDIRECT("Data!L3C" &amp; (MATCH($B20,Data!$A$1:$BE$1,0)+2) &amp; LastRow &amp; (MATCH($B20,Data!$A$1:$BE$1,0)+2),FALSE), INDIRECT("Data!L3C" &amp; (MATCH(L$8,Data!$A$1:$BE$1,0)+2) &amp; LastRow &amp; (MATCH(L$8,Data!$A$1:$BE$1,0)+2),FALSE)))</f>
        <v/>
      </c>
      <c r="M20" s="98" t="str">
        <f ca="1">IF(OR($B20 = "", M$8 = ""), "", _xlfn.COVARIANCE.S(INDIRECT("Data!L3C" &amp; (MATCH($B20,Data!$A$1:$BE$1,0)+2) &amp; LastRow &amp; (MATCH($B20,Data!$A$1:$BE$1,0)+2),FALSE), INDIRECT("Data!L3C" &amp; (MATCH(M$8,Data!$A$1:$BE$1,0)+2) &amp; LastRow &amp; (MATCH(M$8,Data!$A$1:$BE$1,0)+2),FALSE)))</f>
        <v/>
      </c>
      <c r="N20" s="98" t="str">
        <f ca="1">IF(OR($B20 = "", N$8 = ""), "", _xlfn.COVARIANCE.S(INDIRECT("Data!L3C" &amp; (MATCH($B20,Data!$A$1:$BE$1,0)+2) &amp; LastRow &amp; (MATCH($B20,Data!$A$1:$BE$1,0)+2),FALSE), INDIRECT("Data!L3C" &amp; (MATCH(N$8,Data!$A$1:$BE$1,0)+2) &amp; LastRow &amp; (MATCH(N$8,Data!$A$1:$BE$1,0)+2),FALSE)))</f>
        <v/>
      </c>
      <c r="O20" s="98" t="str">
        <f ca="1">IF(OR($B20 = "", O$8 = ""), "", _xlfn.COVARIANCE.S(INDIRECT("Data!L3C" &amp; (MATCH($B20,Data!$A$1:$BE$1,0)+2) &amp; LastRow &amp; (MATCH($B20,Data!$A$1:$BE$1,0)+2),FALSE), INDIRECT("Data!L3C" &amp; (MATCH(O$8,Data!$A$1:$BE$1,0)+2) &amp; LastRow &amp; (MATCH(O$8,Data!$A$1:$BE$1,0)+2),FALSE)))</f>
        <v/>
      </c>
      <c r="P20" s="98" t="str">
        <f ca="1">IF(OR($B20 = "", P$8 = ""), "", _xlfn.COVARIANCE.S(INDIRECT("Data!L3C" &amp; (MATCH($B20,Data!$A$1:$BE$1,0)+2) &amp; LastRow &amp; (MATCH($B20,Data!$A$1:$BE$1,0)+2),FALSE), INDIRECT("Data!L3C" &amp; (MATCH(P$8,Data!$A$1:$BE$1,0)+2) &amp; LastRow &amp; (MATCH(P$8,Data!$A$1:$BE$1,0)+2),FALSE)))</f>
        <v/>
      </c>
      <c r="Q20" s="98" t="str">
        <f ca="1">IF(OR($B20 = "", Q$8 = ""), "", _xlfn.COVARIANCE.S(INDIRECT("Data!L3C" &amp; (MATCH($B20,Data!$A$1:$BE$1,0)+2) &amp; LastRow &amp; (MATCH($B20,Data!$A$1:$BE$1,0)+2),FALSE), INDIRECT("Data!L3C" &amp; (MATCH(Q$8,Data!$A$1:$BE$1,0)+2) &amp; LastRow &amp; (MATCH(Q$8,Data!$A$1:$BE$1,0)+2),FALSE)))</f>
        <v/>
      </c>
      <c r="R20" s="98" t="str">
        <f ca="1">IF(OR($B20 = "", R$8 = ""), "", _xlfn.COVARIANCE.S(INDIRECT("Data!L3C" &amp; (MATCH($B20,Data!$A$1:$BE$1,0)+2) &amp; LastRow &amp; (MATCH($B20,Data!$A$1:$BE$1,0)+2),FALSE), INDIRECT("Data!L3C" &amp; (MATCH(R$8,Data!$A$1:$BE$1,0)+2) &amp; LastRow &amp; (MATCH(R$8,Data!$A$1:$BE$1,0)+2),FALSE)))</f>
        <v/>
      </c>
      <c r="S20" s="98" t="str">
        <f ca="1">IF(OR($B20 = "", S$8 = ""), "", _xlfn.COVARIANCE.S(INDIRECT("Data!L3C" &amp; (MATCH($B20,Data!$A$1:$BE$1,0)+2) &amp; LastRow &amp; (MATCH($B20,Data!$A$1:$BE$1,0)+2),FALSE), INDIRECT("Data!L3C" &amp; (MATCH(S$8,Data!$A$1:$BE$1,0)+2) &amp; LastRow &amp; (MATCH(S$8,Data!$A$1:$BE$1,0)+2),FALSE)))</f>
        <v/>
      </c>
      <c r="T20" s="115" t="str">
        <f ca="1">IF(OR($B20 = "", T$8 = ""), "", _xlfn.COVARIANCE.S(INDIRECT("Data!L3C" &amp; (MATCH($B20,Data!$A$1:$BE$1,0)+2) &amp; LastRow &amp; (MATCH($B20,Data!$A$1:$BE$1,0)+2),FALSE), INDIRECT("Data!L3C" &amp; (MATCH(T$8,Data!$A$1:$BE$1,0)+2) &amp; LastRow &amp; (MATCH(T$8,Data!$A$1:$BE$1,0)+2),FALSE)))</f>
        <v/>
      </c>
      <c r="U20" s="105" t="str">
        <f ca="1">IF(COUNTBLANK(LongTickers)+COUNTBLANK(ShortTickers) &lt; 7, INDIRECT("Summary!F" &amp; 26 - 9 + COUNTBLANK(LongTickers)), "")</f>
        <v/>
      </c>
      <c r="V20" s="50" t="str">
        <f t="shared" ca="1" si="0"/>
        <v/>
      </c>
      <c r="X20" s="100"/>
    </row>
    <row r="21" spans="1:32" x14ac:dyDescent="0.25">
      <c r="A21" s="97"/>
      <c r="B21" s="60" t="str">
        <f ca="1">IF(COUNTBLANK(LongTickers)+COUNTBLANK(ShortTickers) &lt; 6, INDIRECT("Summary!B" &amp; 27 - 9 + COUNTBLANK(LongTickers)), "")</f>
        <v/>
      </c>
      <c r="C21" s="99" t="str">
        <f ca="1">IF(OR($B21 = "", C$8 = ""), "", _xlfn.COVARIANCE.S(INDIRECT("Data!L3C" &amp; (MATCH($B21,Data!$A$1:$BE$1,0)+2) &amp; LastRow &amp; (MATCH($B21,Data!$A$1:$BE$1,0)+2),FALSE), INDIRECT("Data!L3C" &amp; (MATCH(C$8,Data!$A$1:$BE$1,0)+2) &amp; LastRow &amp; (MATCH(C$8,Data!$A$1:$BE$1,0)+2),FALSE)))</f>
        <v/>
      </c>
      <c r="D21" s="98" t="str">
        <f ca="1">IF(OR($B21 = "", D$8 = ""), "", _xlfn.COVARIANCE.S(INDIRECT("Data!L3C" &amp; (MATCH($B21,Data!$A$1:$BE$1,0)+2) &amp; LastRow &amp; (MATCH($B21,Data!$A$1:$BE$1,0)+2),FALSE), INDIRECT("Data!L3C" &amp; (MATCH(D$8,Data!$A$1:$BE$1,0)+2) &amp; LastRow &amp; (MATCH(D$8,Data!$A$1:$BE$1,0)+2),FALSE)))</f>
        <v/>
      </c>
      <c r="E21" s="98" t="str">
        <f ca="1">IF(OR($B21 = "", E$8 = ""), "", _xlfn.COVARIANCE.S(INDIRECT("Data!L3C" &amp; (MATCH($B21,Data!$A$1:$BE$1,0)+2) &amp; LastRow &amp; (MATCH($B21,Data!$A$1:$BE$1,0)+2),FALSE), INDIRECT("Data!L3C" &amp; (MATCH(E$8,Data!$A$1:$BE$1,0)+2) &amp; LastRow &amp; (MATCH(E$8,Data!$A$1:$BE$1,0)+2),FALSE)))</f>
        <v/>
      </c>
      <c r="F21" s="98" t="str">
        <f ca="1">IF(OR($B21 = "", F$8 = ""), "", _xlfn.COVARIANCE.S(INDIRECT("Data!L3C" &amp; (MATCH($B21,Data!$A$1:$BE$1,0)+2) &amp; LastRow &amp; (MATCH($B21,Data!$A$1:$BE$1,0)+2),FALSE), INDIRECT("Data!L3C" &amp; (MATCH(F$8,Data!$A$1:$BE$1,0)+2) &amp; LastRow &amp; (MATCH(F$8,Data!$A$1:$BE$1,0)+2),FALSE)))</f>
        <v/>
      </c>
      <c r="G21" s="98" t="str">
        <f ca="1">IF(OR($B21 = "", G$8 = ""), "", _xlfn.COVARIANCE.S(INDIRECT("Data!L3C" &amp; (MATCH($B21,Data!$A$1:$BE$1,0)+2) &amp; LastRow &amp; (MATCH($B21,Data!$A$1:$BE$1,0)+2),FALSE), INDIRECT("Data!L3C" &amp; (MATCH(G$8,Data!$A$1:$BE$1,0)+2) &amp; LastRow &amp; (MATCH(G$8,Data!$A$1:$BE$1,0)+2),FALSE)))</f>
        <v/>
      </c>
      <c r="H21" s="98" t="str">
        <f ca="1">IF(OR($B21 = "", H$8 = ""), "", _xlfn.COVARIANCE.S(INDIRECT("Data!L3C" &amp; (MATCH($B21,Data!$A$1:$BE$1,0)+2) &amp; LastRow &amp; (MATCH($B21,Data!$A$1:$BE$1,0)+2),FALSE), INDIRECT("Data!L3C" &amp; (MATCH(H$8,Data!$A$1:$BE$1,0)+2) &amp; LastRow &amp; (MATCH(H$8,Data!$A$1:$BE$1,0)+2),FALSE)))</f>
        <v/>
      </c>
      <c r="I21" s="98" t="str">
        <f ca="1">IF(OR($B21 = "", I$8 = ""), "", _xlfn.COVARIANCE.S(INDIRECT("Data!L3C" &amp; (MATCH($B21,Data!$A$1:$BE$1,0)+2) &amp; LastRow &amp; (MATCH($B21,Data!$A$1:$BE$1,0)+2),FALSE), INDIRECT("Data!L3C" &amp; (MATCH(I$8,Data!$A$1:$BE$1,0)+2) &amp; LastRow &amp; (MATCH(I$8,Data!$A$1:$BE$1,0)+2),FALSE)))</f>
        <v/>
      </c>
      <c r="J21" s="98" t="str">
        <f ca="1">IF(OR($B21 = "", J$8 = ""), "", _xlfn.COVARIANCE.S(INDIRECT("Data!L3C" &amp; (MATCH($B21,Data!$A$1:$BE$1,0)+2) &amp; LastRow &amp; (MATCH($B21,Data!$A$1:$BE$1,0)+2),FALSE), INDIRECT("Data!L3C" &amp; (MATCH(J$8,Data!$A$1:$BE$1,0)+2) &amp; LastRow &amp; (MATCH(J$8,Data!$A$1:$BE$1,0)+2),FALSE)))</f>
        <v/>
      </c>
      <c r="K21" s="98" t="str">
        <f ca="1">IF(OR($B21 = "", K$8 = ""), "", _xlfn.COVARIANCE.S(INDIRECT("Data!L3C" &amp; (MATCH($B21,Data!$A$1:$BE$1,0)+2) &amp; LastRow &amp; (MATCH($B21,Data!$A$1:$BE$1,0)+2),FALSE), INDIRECT("Data!L3C" &amp; (MATCH(K$8,Data!$A$1:$BE$1,0)+2) &amp; LastRow &amp; (MATCH(K$8,Data!$A$1:$BE$1,0)+2),FALSE)))</f>
        <v/>
      </c>
      <c r="L21" s="98" t="str">
        <f ca="1">IF(OR($B21 = "", L$8 = ""), "", _xlfn.COVARIANCE.S(INDIRECT("Data!L3C" &amp; (MATCH($B21,Data!$A$1:$BE$1,0)+2) &amp; LastRow &amp; (MATCH($B21,Data!$A$1:$BE$1,0)+2),FALSE), INDIRECT("Data!L3C" &amp; (MATCH(L$8,Data!$A$1:$BE$1,0)+2) &amp; LastRow &amp; (MATCH(L$8,Data!$A$1:$BE$1,0)+2),FALSE)))</f>
        <v/>
      </c>
      <c r="M21" s="98" t="str">
        <f ca="1">IF(OR($B21 = "", M$8 = ""), "", _xlfn.COVARIANCE.S(INDIRECT("Data!L3C" &amp; (MATCH($B21,Data!$A$1:$BE$1,0)+2) &amp; LastRow &amp; (MATCH($B21,Data!$A$1:$BE$1,0)+2),FALSE), INDIRECT("Data!L3C" &amp; (MATCH(M$8,Data!$A$1:$BE$1,0)+2) &amp; LastRow &amp; (MATCH(M$8,Data!$A$1:$BE$1,0)+2),FALSE)))</f>
        <v/>
      </c>
      <c r="N21" s="98" t="str">
        <f ca="1">IF(OR($B21 = "", N$8 = ""), "", _xlfn.COVARIANCE.S(INDIRECT("Data!L3C" &amp; (MATCH($B21,Data!$A$1:$BE$1,0)+2) &amp; LastRow &amp; (MATCH($B21,Data!$A$1:$BE$1,0)+2),FALSE), INDIRECT("Data!L3C" &amp; (MATCH(N$8,Data!$A$1:$BE$1,0)+2) &amp; LastRow &amp; (MATCH(N$8,Data!$A$1:$BE$1,0)+2),FALSE)))</f>
        <v/>
      </c>
      <c r="O21" s="98" t="str">
        <f ca="1">IF(OR($B21 = "", O$8 = ""), "", _xlfn.COVARIANCE.S(INDIRECT("Data!L3C" &amp; (MATCH($B21,Data!$A$1:$BE$1,0)+2) &amp; LastRow &amp; (MATCH($B21,Data!$A$1:$BE$1,0)+2),FALSE), INDIRECT("Data!L3C" &amp; (MATCH(O$8,Data!$A$1:$BE$1,0)+2) &amp; LastRow &amp; (MATCH(O$8,Data!$A$1:$BE$1,0)+2),FALSE)))</f>
        <v/>
      </c>
      <c r="P21" s="98" t="str">
        <f ca="1">IF(OR($B21 = "", P$8 = ""), "", _xlfn.COVARIANCE.S(INDIRECT("Data!L3C" &amp; (MATCH($B21,Data!$A$1:$BE$1,0)+2) &amp; LastRow &amp; (MATCH($B21,Data!$A$1:$BE$1,0)+2),FALSE), INDIRECT("Data!L3C" &amp; (MATCH(P$8,Data!$A$1:$BE$1,0)+2) &amp; LastRow &amp; (MATCH(P$8,Data!$A$1:$BE$1,0)+2),FALSE)))</f>
        <v/>
      </c>
      <c r="Q21" s="98" t="str">
        <f ca="1">IF(OR($B21 = "", Q$8 = ""), "", _xlfn.COVARIANCE.S(INDIRECT("Data!L3C" &amp; (MATCH($B21,Data!$A$1:$BE$1,0)+2) &amp; LastRow &amp; (MATCH($B21,Data!$A$1:$BE$1,0)+2),FALSE), INDIRECT("Data!L3C" &amp; (MATCH(Q$8,Data!$A$1:$BE$1,0)+2) &amp; LastRow &amp; (MATCH(Q$8,Data!$A$1:$BE$1,0)+2),FALSE)))</f>
        <v/>
      </c>
      <c r="R21" s="98" t="str">
        <f ca="1">IF(OR($B21 = "", R$8 = ""), "", _xlfn.COVARIANCE.S(INDIRECT("Data!L3C" &amp; (MATCH($B21,Data!$A$1:$BE$1,0)+2) &amp; LastRow &amp; (MATCH($B21,Data!$A$1:$BE$1,0)+2),FALSE), INDIRECT("Data!L3C" &amp; (MATCH(R$8,Data!$A$1:$BE$1,0)+2) &amp; LastRow &amp; (MATCH(R$8,Data!$A$1:$BE$1,0)+2),FALSE)))</f>
        <v/>
      </c>
      <c r="S21" s="98" t="str">
        <f ca="1">IF(OR($B21 = "", S$8 = ""), "", _xlfn.COVARIANCE.S(INDIRECT("Data!L3C" &amp; (MATCH($B21,Data!$A$1:$BE$1,0)+2) &amp; LastRow &amp; (MATCH($B21,Data!$A$1:$BE$1,0)+2),FALSE), INDIRECT("Data!L3C" &amp; (MATCH(S$8,Data!$A$1:$BE$1,0)+2) &amp; LastRow &amp; (MATCH(S$8,Data!$A$1:$BE$1,0)+2),FALSE)))</f>
        <v/>
      </c>
      <c r="T21" s="115" t="str">
        <f ca="1">IF(OR($B21 = "", T$8 = ""), "", _xlfn.COVARIANCE.S(INDIRECT("Data!L3C" &amp; (MATCH($B21,Data!$A$1:$BE$1,0)+2) &amp; LastRow &amp; (MATCH($B21,Data!$A$1:$BE$1,0)+2),FALSE), INDIRECT("Data!L3C" &amp; (MATCH(T$8,Data!$A$1:$BE$1,0)+2) &amp; LastRow &amp; (MATCH(T$8,Data!$A$1:$BE$1,0)+2),FALSE)))</f>
        <v/>
      </c>
      <c r="U21" s="105" t="str">
        <f ca="1">IF(COUNTBLANK(LongTickers)+COUNTBLANK(ShortTickers) &lt; 6, INDIRECT("Summary!F" &amp; 27 - 9 + COUNTBLANK(LongTickers)), "")</f>
        <v/>
      </c>
      <c r="V21" s="50" t="str">
        <f t="shared" ca="1" si="0"/>
        <v/>
      </c>
      <c r="X21" s="100"/>
    </row>
    <row r="22" spans="1:32" x14ac:dyDescent="0.25">
      <c r="A22" s="97"/>
      <c r="B22" s="60" t="str">
        <f ca="1">IF(COUNTBLANK(LongTickers)+COUNTBLANK(ShortTickers) &lt; 5, INDIRECT("Summary!B" &amp; 28 - 9 + COUNTBLANK(LongTickers)), "")</f>
        <v/>
      </c>
      <c r="C22" s="99" t="str">
        <f ca="1">IF(OR($B22 = "", C$8 = ""), "", _xlfn.COVARIANCE.S(INDIRECT("Data!L3C" &amp; (MATCH($B22,Data!$A$1:$BE$1,0)+2) &amp; LastRow &amp; (MATCH($B22,Data!$A$1:$BE$1,0)+2),FALSE), INDIRECT("Data!L3C" &amp; (MATCH(C$8,Data!$A$1:$BE$1,0)+2) &amp; LastRow &amp; (MATCH(C$8,Data!$A$1:$BE$1,0)+2),FALSE)))</f>
        <v/>
      </c>
      <c r="D22" s="98" t="str">
        <f ca="1">IF(OR($B22 = "", D$8 = ""), "", _xlfn.COVARIANCE.S(INDIRECT("Data!L3C" &amp; (MATCH($B22,Data!$A$1:$BE$1,0)+2) &amp; LastRow &amp; (MATCH($B22,Data!$A$1:$BE$1,0)+2),FALSE), INDIRECT("Data!L3C" &amp; (MATCH(D$8,Data!$A$1:$BE$1,0)+2) &amp; LastRow &amp; (MATCH(D$8,Data!$A$1:$BE$1,0)+2),FALSE)))</f>
        <v/>
      </c>
      <c r="E22" s="98" t="str">
        <f ca="1">IF(OR($B22 = "", E$8 = ""), "", _xlfn.COVARIANCE.S(INDIRECT("Data!L3C" &amp; (MATCH($B22,Data!$A$1:$BE$1,0)+2) &amp; LastRow &amp; (MATCH($B22,Data!$A$1:$BE$1,0)+2),FALSE), INDIRECT("Data!L3C" &amp; (MATCH(E$8,Data!$A$1:$BE$1,0)+2) &amp; LastRow &amp; (MATCH(E$8,Data!$A$1:$BE$1,0)+2),FALSE)))</f>
        <v/>
      </c>
      <c r="F22" s="98" t="str">
        <f ca="1">IF(OR($B22 = "", F$8 = ""), "", _xlfn.COVARIANCE.S(INDIRECT("Data!L3C" &amp; (MATCH($B22,Data!$A$1:$BE$1,0)+2) &amp; LastRow &amp; (MATCH($B22,Data!$A$1:$BE$1,0)+2),FALSE), INDIRECT("Data!L3C" &amp; (MATCH(F$8,Data!$A$1:$BE$1,0)+2) &amp; LastRow &amp; (MATCH(F$8,Data!$A$1:$BE$1,0)+2),FALSE)))</f>
        <v/>
      </c>
      <c r="G22" s="98" t="str">
        <f ca="1">IF(OR($B22 = "", G$8 = ""), "", _xlfn.COVARIANCE.S(INDIRECT("Data!L3C" &amp; (MATCH($B22,Data!$A$1:$BE$1,0)+2) &amp; LastRow &amp; (MATCH($B22,Data!$A$1:$BE$1,0)+2),FALSE), INDIRECT("Data!L3C" &amp; (MATCH(G$8,Data!$A$1:$BE$1,0)+2) &amp; LastRow &amp; (MATCH(G$8,Data!$A$1:$BE$1,0)+2),FALSE)))</f>
        <v/>
      </c>
      <c r="H22" s="98" t="str">
        <f ca="1">IF(OR($B22 = "", H$8 = ""), "", _xlfn.COVARIANCE.S(INDIRECT("Data!L3C" &amp; (MATCH($B22,Data!$A$1:$BE$1,0)+2) &amp; LastRow &amp; (MATCH($B22,Data!$A$1:$BE$1,0)+2),FALSE), INDIRECT("Data!L3C" &amp; (MATCH(H$8,Data!$A$1:$BE$1,0)+2) &amp; LastRow &amp; (MATCH(H$8,Data!$A$1:$BE$1,0)+2),FALSE)))</f>
        <v/>
      </c>
      <c r="I22" s="98" t="str">
        <f ca="1">IF(OR($B22 = "", I$8 = ""), "", _xlfn.COVARIANCE.S(INDIRECT("Data!L3C" &amp; (MATCH($B22,Data!$A$1:$BE$1,0)+2) &amp; LastRow &amp; (MATCH($B22,Data!$A$1:$BE$1,0)+2),FALSE), INDIRECT("Data!L3C" &amp; (MATCH(I$8,Data!$A$1:$BE$1,0)+2) &amp; LastRow &amp; (MATCH(I$8,Data!$A$1:$BE$1,0)+2),FALSE)))</f>
        <v/>
      </c>
      <c r="J22" s="98" t="str">
        <f ca="1">IF(OR($B22 = "", J$8 = ""), "", _xlfn.COVARIANCE.S(INDIRECT("Data!L3C" &amp; (MATCH($B22,Data!$A$1:$BE$1,0)+2) &amp; LastRow &amp; (MATCH($B22,Data!$A$1:$BE$1,0)+2),FALSE), INDIRECT("Data!L3C" &amp; (MATCH(J$8,Data!$A$1:$BE$1,0)+2) &amp; LastRow &amp; (MATCH(J$8,Data!$A$1:$BE$1,0)+2),FALSE)))</f>
        <v/>
      </c>
      <c r="K22" s="98" t="str">
        <f ca="1">IF(OR($B22 = "", K$8 = ""), "", _xlfn.COVARIANCE.S(INDIRECT("Data!L3C" &amp; (MATCH($B22,Data!$A$1:$BE$1,0)+2) &amp; LastRow &amp; (MATCH($B22,Data!$A$1:$BE$1,0)+2),FALSE), INDIRECT("Data!L3C" &amp; (MATCH(K$8,Data!$A$1:$BE$1,0)+2) &amp; LastRow &amp; (MATCH(K$8,Data!$A$1:$BE$1,0)+2),FALSE)))</f>
        <v/>
      </c>
      <c r="L22" s="98" t="str">
        <f ca="1">IF(OR($B22 = "", L$8 = ""), "", _xlfn.COVARIANCE.S(INDIRECT("Data!L3C" &amp; (MATCH($B22,Data!$A$1:$BE$1,0)+2) &amp; LastRow &amp; (MATCH($B22,Data!$A$1:$BE$1,0)+2),FALSE), INDIRECT("Data!L3C" &amp; (MATCH(L$8,Data!$A$1:$BE$1,0)+2) &amp; LastRow &amp; (MATCH(L$8,Data!$A$1:$BE$1,0)+2),FALSE)))</f>
        <v/>
      </c>
      <c r="M22" s="98" t="str">
        <f ca="1">IF(OR($B22 = "", M$8 = ""), "", _xlfn.COVARIANCE.S(INDIRECT("Data!L3C" &amp; (MATCH($B22,Data!$A$1:$BE$1,0)+2) &amp; LastRow &amp; (MATCH($B22,Data!$A$1:$BE$1,0)+2),FALSE), INDIRECT("Data!L3C" &amp; (MATCH(M$8,Data!$A$1:$BE$1,0)+2) &amp; LastRow &amp; (MATCH(M$8,Data!$A$1:$BE$1,0)+2),FALSE)))</f>
        <v/>
      </c>
      <c r="N22" s="98" t="str">
        <f ca="1">IF(OR($B22 = "", N$8 = ""), "", _xlfn.COVARIANCE.S(INDIRECT("Data!L3C" &amp; (MATCH($B22,Data!$A$1:$BE$1,0)+2) &amp; LastRow &amp; (MATCH($B22,Data!$A$1:$BE$1,0)+2),FALSE), INDIRECT("Data!L3C" &amp; (MATCH(N$8,Data!$A$1:$BE$1,0)+2) &amp; LastRow &amp; (MATCH(N$8,Data!$A$1:$BE$1,0)+2),FALSE)))</f>
        <v/>
      </c>
      <c r="O22" s="98" t="str">
        <f ca="1">IF(OR($B22 = "", O$8 = ""), "", _xlfn.COVARIANCE.S(INDIRECT("Data!L3C" &amp; (MATCH($B22,Data!$A$1:$BE$1,0)+2) &amp; LastRow &amp; (MATCH($B22,Data!$A$1:$BE$1,0)+2),FALSE), INDIRECT("Data!L3C" &amp; (MATCH(O$8,Data!$A$1:$BE$1,0)+2) &amp; LastRow &amp; (MATCH(O$8,Data!$A$1:$BE$1,0)+2),FALSE)))</f>
        <v/>
      </c>
      <c r="P22" s="98" t="str">
        <f ca="1">IF(OR($B22 = "", P$8 = ""), "", _xlfn.COVARIANCE.S(INDIRECT("Data!L3C" &amp; (MATCH($B22,Data!$A$1:$BE$1,0)+2) &amp; LastRow &amp; (MATCH($B22,Data!$A$1:$BE$1,0)+2),FALSE), INDIRECT("Data!L3C" &amp; (MATCH(P$8,Data!$A$1:$BE$1,0)+2) &amp; LastRow &amp; (MATCH(P$8,Data!$A$1:$BE$1,0)+2),FALSE)))</f>
        <v/>
      </c>
      <c r="Q22" s="98" t="str">
        <f ca="1">IF(OR($B22 = "", Q$8 = ""), "", _xlfn.COVARIANCE.S(INDIRECT("Data!L3C" &amp; (MATCH($B22,Data!$A$1:$BE$1,0)+2) &amp; LastRow &amp; (MATCH($B22,Data!$A$1:$BE$1,0)+2),FALSE), INDIRECT("Data!L3C" &amp; (MATCH(Q$8,Data!$A$1:$BE$1,0)+2) &amp; LastRow &amp; (MATCH(Q$8,Data!$A$1:$BE$1,0)+2),FALSE)))</f>
        <v/>
      </c>
      <c r="R22" s="98" t="str">
        <f ca="1">IF(OR($B22 = "", R$8 = ""), "", _xlfn.COVARIANCE.S(INDIRECT("Data!L3C" &amp; (MATCH($B22,Data!$A$1:$BE$1,0)+2) &amp; LastRow &amp; (MATCH($B22,Data!$A$1:$BE$1,0)+2),FALSE), INDIRECT("Data!L3C" &amp; (MATCH(R$8,Data!$A$1:$BE$1,0)+2) &amp; LastRow &amp; (MATCH(R$8,Data!$A$1:$BE$1,0)+2),FALSE)))</f>
        <v/>
      </c>
      <c r="S22" s="98" t="str">
        <f ca="1">IF(OR($B22 = "", S$8 = ""), "", _xlfn.COVARIANCE.S(INDIRECT("Data!L3C" &amp; (MATCH($B22,Data!$A$1:$BE$1,0)+2) &amp; LastRow &amp; (MATCH($B22,Data!$A$1:$BE$1,0)+2),FALSE), INDIRECT("Data!L3C" &amp; (MATCH(S$8,Data!$A$1:$BE$1,0)+2) &amp; LastRow &amp; (MATCH(S$8,Data!$A$1:$BE$1,0)+2),FALSE)))</f>
        <v/>
      </c>
      <c r="T22" s="115" t="str">
        <f ca="1">IF(OR($B22 = "", T$8 = ""), "", _xlfn.COVARIANCE.S(INDIRECT("Data!L3C" &amp; (MATCH($B22,Data!$A$1:$BE$1,0)+2) &amp; LastRow &amp; (MATCH($B22,Data!$A$1:$BE$1,0)+2),FALSE), INDIRECT("Data!L3C" &amp; (MATCH(T$8,Data!$A$1:$BE$1,0)+2) &amp; LastRow &amp; (MATCH(T$8,Data!$A$1:$BE$1,0)+2),FALSE)))</f>
        <v/>
      </c>
      <c r="U22" s="105" t="str">
        <f ca="1">IF(COUNTBLANK(LongTickers)+COUNTBLANK(ShortTickers) &lt; 5, INDIRECT("Summary!F" &amp; 28 - 9 + COUNTBLANK(LongTickers)), "")</f>
        <v/>
      </c>
      <c r="V22" s="50" t="str">
        <f t="shared" ca="1" si="0"/>
        <v/>
      </c>
    </row>
    <row r="23" spans="1:32" x14ac:dyDescent="0.25">
      <c r="A23" s="97"/>
      <c r="B23" s="60" t="str">
        <f ca="1">IF(COUNTBLANK(LongTickers)+COUNTBLANK(ShortTickers) &lt; 4, INDIRECT("Summary!B" &amp; 29 - 9 + COUNTBLANK(LongTickers)), "")</f>
        <v/>
      </c>
      <c r="C23" s="99" t="str">
        <f ca="1">IF(OR($B23 = "", C$8 = ""), "", _xlfn.COVARIANCE.S(INDIRECT("Data!L3C" &amp; (MATCH($B23,Data!$A$1:$BE$1,0)+2) &amp; LastRow &amp; (MATCH($B23,Data!$A$1:$BE$1,0)+2),FALSE), INDIRECT("Data!L3C" &amp; (MATCH(C$8,Data!$A$1:$BE$1,0)+2) &amp; LastRow &amp; (MATCH(C$8,Data!$A$1:$BE$1,0)+2),FALSE)))</f>
        <v/>
      </c>
      <c r="D23" s="98" t="str">
        <f ca="1">IF(OR($B23 = "", D$8 = ""), "", _xlfn.COVARIANCE.S(INDIRECT("Data!L3C" &amp; (MATCH($B23,Data!$A$1:$BE$1,0)+2) &amp; LastRow &amp; (MATCH($B23,Data!$A$1:$BE$1,0)+2),FALSE), INDIRECT("Data!L3C" &amp; (MATCH(D$8,Data!$A$1:$BE$1,0)+2) &amp; LastRow &amp; (MATCH(D$8,Data!$A$1:$BE$1,0)+2),FALSE)))</f>
        <v/>
      </c>
      <c r="E23" s="98" t="str">
        <f ca="1">IF(OR($B23 = "", E$8 = ""), "", _xlfn.COVARIANCE.S(INDIRECT("Data!L3C" &amp; (MATCH($B23,Data!$A$1:$BE$1,0)+2) &amp; LastRow &amp; (MATCH($B23,Data!$A$1:$BE$1,0)+2),FALSE), INDIRECT("Data!L3C" &amp; (MATCH(E$8,Data!$A$1:$BE$1,0)+2) &amp; LastRow &amp; (MATCH(E$8,Data!$A$1:$BE$1,0)+2),FALSE)))</f>
        <v/>
      </c>
      <c r="F23" s="98" t="str">
        <f ca="1">IF(OR($B23 = "", F$8 = ""), "", _xlfn.COVARIANCE.S(INDIRECT("Data!L3C" &amp; (MATCH($B23,Data!$A$1:$BE$1,0)+2) &amp; LastRow &amp; (MATCH($B23,Data!$A$1:$BE$1,0)+2),FALSE), INDIRECT("Data!L3C" &amp; (MATCH(F$8,Data!$A$1:$BE$1,0)+2) &amp; LastRow &amp; (MATCH(F$8,Data!$A$1:$BE$1,0)+2),FALSE)))</f>
        <v/>
      </c>
      <c r="G23" s="98" t="str">
        <f ca="1">IF(OR($B23 = "", G$8 = ""), "", _xlfn.COVARIANCE.S(INDIRECT("Data!L3C" &amp; (MATCH($B23,Data!$A$1:$BE$1,0)+2) &amp; LastRow &amp; (MATCH($B23,Data!$A$1:$BE$1,0)+2),FALSE), INDIRECT("Data!L3C" &amp; (MATCH(G$8,Data!$A$1:$BE$1,0)+2) &amp; LastRow &amp; (MATCH(G$8,Data!$A$1:$BE$1,0)+2),FALSE)))</f>
        <v/>
      </c>
      <c r="H23" s="98" t="str">
        <f ca="1">IF(OR($B23 = "", H$8 = ""), "", _xlfn.COVARIANCE.S(INDIRECT("Data!L3C" &amp; (MATCH($B23,Data!$A$1:$BE$1,0)+2) &amp; LastRow &amp; (MATCH($B23,Data!$A$1:$BE$1,0)+2),FALSE), INDIRECT("Data!L3C" &amp; (MATCH(H$8,Data!$A$1:$BE$1,0)+2) &amp; LastRow &amp; (MATCH(H$8,Data!$A$1:$BE$1,0)+2),FALSE)))</f>
        <v/>
      </c>
      <c r="I23" s="98" t="str">
        <f ca="1">IF(OR($B23 = "", I$8 = ""), "", _xlfn.COVARIANCE.S(INDIRECT("Data!L3C" &amp; (MATCH($B23,Data!$A$1:$BE$1,0)+2) &amp; LastRow &amp; (MATCH($B23,Data!$A$1:$BE$1,0)+2),FALSE), INDIRECT("Data!L3C" &amp; (MATCH(I$8,Data!$A$1:$BE$1,0)+2) &amp; LastRow &amp; (MATCH(I$8,Data!$A$1:$BE$1,0)+2),FALSE)))</f>
        <v/>
      </c>
      <c r="J23" s="98" t="str">
        <f ca="1">IF(OR($B23 = "", J$8 = ""), "", _xlfn.COVARIANCE.S(INDIRECT("Data!L3C" &amp; (MATCH($B23,Data!$A$1:$BE$1,0)+2) &amp; LastRow &amp; (MATCH($B23,Data!$A$1:$BE$1,0)+2),FALSE), INDIRECT("Data!L3C" &amp; (MATCH(J$8,Data!$A$1:$BE$1,0)+2) &amp; LastRow &amp; (MATCH(J$8,Data!$A$1:$BE$1,0)+2),FALSE)))</f>
        <v/>
      </c>
      <c r="K23" s="98" t="str">
        <f ca="1">IF(OR($B23 = "", K$8 = ""), "", _xlfn.COVARIANCE.S(INDIRECT("Data!L3C" &amp; (MATCH($B23,Data!$A$1:$BE$1,0)+2) &amp; LastRow &amp; (MATCH($B23,Data!$A$1:$BE$1,0)+2),FALSE), INDIRECT("Data!L3C" &amp; (MATCH(K$8,Data!$A$1:$BE$1,0)+2) &amp; LastRow &amp; (MATCH(K$8,Data!$A$1:$BE$1,0)+2),FALSE)))</f>
        <v/>
      </c>
      <c r="L23" s="98" t="str">
        <f ca="1">IF(OR($B23 = "", L$8 = ""), "", _xlfn.COVARIANCE.S(INDIRECT("Data!L3C" &amp; (MATCH($B23,Data!$A$1:$BE$1,0)+2) &amp; LastRow &amp; (MATCH($B23,Data!$A$1:$BE$1,0)+2),FALSE), INDIRECT("Data!L3C" &amp; (MATCH(L$8,Data!$A$1:$BE$1,0)+2) &amp; LastRow &amp; (MATCH(L$8,Data!$A$1:$BE$1,0)+2),FALSE)))</f>
        <v/>
      </c>
      <c r="M23" s="98" t="str">
        <f ca="1">IF(OR($B23 = "", M$8 = ""), "", _xlfn.COVARIANCE.S(INDIRECT("Data!L3C" &amp; (MATCH($B23,Data!$A$1:$BE$1,0)+2) &amp; LastRow &amp; (MATCH($B23,Data!$A$1:$BE$1,0)+2),FALSE), INDIRECT("Data!L3C" &amp; (MATCH(M$8,Data!$A$1:$BE$1,0)+2) &amp; LastRow &amp; (MATCH(M$8,Data!$A$1:$BE$1,0)+2),FALSE)))</f>
        <v/>
      </c>
      <c r="N23" s="98" t="str">
        <f ca="1">IF(OR($B23 = "", N$8 = ""), "", _xlfn.COVARIANCE.S(INDIRECT("Data!L3C" &amp; (MATCH($B23,Data!$A$1:$BE$1,0)+2) &amp; LastRow &amp; (MATCH($B23,Data!$A$1:$BE$1,0)+2),FALSE), INDIRECT("Data!L3C" &amp; (MATCH(N$8,Data!$A$1:$BE$1,0)+2) &amp; LastRow &amp; (MATCH(N$8,Data!$A$1:$BE$1,0)+2),FALSE)))</f>
        <v/>
      </c>
      <c r="O23" s="98" t="str">
        <f ca="1">IF(OR($B23 = "", O$8 = ""), "", _xlfn.COVARIANCE.S(INDIRECT("Data!L3C" &amp; (MATCH($B23,Data!$A$1:$BE$1,0)+2) &amp; LastRow &amp; (MATCH($B23,Data!$A$1:$BE$1,0)+2),FALSE), INDIRECT("Data!L3C" &amp; (MATCH(O$8,Data!$A$1:$BE$1,0)+2) &amp; LastRow &amp; (MATCH(O$8,Data!$A$1:$BE$1,0)+2),FALSE)))</f>
        <v/>
      </c>
      <c r="P23" s="98" t="str">
        <f ca="1">IF(OR($B23 = "", P$8 = ""), "", _xlfn.COVARIANCE.S(INDIRECT("Data!L3C" &amp; (MATCH($B23,Data!$A$1:$BE$1,0)+2) &amp; LastRow &amp; (MATCH($B23,Data!$A$1:$BE$1,0)+2),FALSE), INDIRECT("Data!L3C" &amp; (MATCH(P$8,Data!$A$1:$BE$1,0)+2) &amp; LastRow &amp; (MATCH(P$8,Data!$A$1:$BE$1,0)+2),FALSE)))</f>
        <v/>
      </c>
      <c r="Q23" s="98" t="str">
        <f ca="1">IF(OR($B23 = "", Q$8 = ""), "", _xlfn.COVARIANCE.S(INDIRECT("Data!L3C" &amp; (MATCH($B23,Data!$A$1:$BE$1,0)+2) &amp; LastRow &amp; (MATCH($B23,Data!$A$1:$BE$1,0)+2),FALSE), INDIRECT("Data!L3C" &amp; (MATCH(Q$8,Data!$A$1:$BE$1,0)+2) &amp; LastRow &amp; (MATCH(Q$8,Data!$A$1:$BE$1,0)+2),FALSE)))</f>
        <v/>
      </c>
      <c r="R23" s="98" t="str">
        <f ca="1">IF(OR($B23 = "", R$8 = ""), "", _xlfn.COVARIANCE.S(INDIRECT("Data!L3C" &amp; (MATCH($B23,Data!$A$1:$BE$1,0)+2) &amp; LastRow &amp; (MATCH($B23,Data!$A$1:$BE$1,0)+2),FALSE), INDIRECT("Data!L3C" &amp; (MATCH(R$8,Data!$A$1:$BE$1,0)+2) &amp; LastRow &amp; (MATCH(R$8,Data!$A$1:$BE$1,0)+2),FALSE)))</f>
        <v/>
      </c>
      <c r="S23" s="98" t="str">
        <f ca="1">IF(OR($B23 = "", S$8 = ""), "", _xlfn.COVARIANCE.S(INDIRECT("Data!L3C" &amp; (MATCH($B23,Data!$A$1:$BE$1,0)+2) &amp; LastRow &amp; (MATCH($B23,Data!$A$1:$BE$1,0)+2),FALSE), INDIRECT("Data!L3C" &amp; (MATCH(S$8,Data!$A$1:$BE$1,0)+2) &amp; LastRow &amp; (MATCH(S$8,Data!$A$1:$BE$1,0)+2),FALSE)))</f>
        <v/>
      </c>
      <c r="T23" s="115" t="str">
        <f ca="1">IF(OR($B23 = "", T$8 = ""), "", _xlfn.COVARIANCE.S(INDIRECT("Data!L3C" &amp; (MATCH($B23,Data!$A$1:$BE$1,0)+2) &amp; LastRow &amp; (MATCH($B23,Data!$A$1:$BE$1,0)+2),FALSE), INDIRECT("Data!L3C" &amp; (MATCH(T$8,Data!$A$1:$BE$1,0)+2) &amp; LastRow &amp; (MATCH(T$8,Data!$A$1:$BE$1,0)+2),FALSE)))</f>
        <v/>
      </c>
      <c r="U23" s="105" t="str">
        <f ca="1">IF(COUNTBLANK(LongTickers)+COUNTBLANK(ShortTickers) &lt; 4, INDIRECT("Summary!F" &amp; 29 - 9 + COUNTBLANK(LongTickers)), "")</f>
        <v/>
      </c>
      <c r="V23" s="50" t="str">
        <f t="shared" ca="1" si="0"/>
        <v/>
      </c>
      <c r="W23" s="55"/>
      <c r="Y23" s="55"/>
    </row>
    <row r="24" spans="1:32" x14ac:dyDescent="0.25">
      <c r="A24" s="97"/>
      <c r="B24" s="60" t="str">
        <f ca="1">IF(COUNTBLANK(LongTickers)+COUNTBLANK(ShortTickers) &lt; 3, INDIRECT("Summary!B" &amp; 30 - 9 + COUNTBLANK(LongTickers)), "")</f>
        <v/>
      </c>
      <c r="C24" s="99" t="str">
        <f ca="1">IF(OR($B24 = "", C$8 = ""), "", _xlfn.COVARIANCE.S(INDIRECT("Data!L3C" &amp; (MATCH($B24,Data!$A$1:$BE$1,0)+2) &amp; LastRow &amp; (MATCH($B24,Data!$A$1:$BE$1,0)+2),FALSE), INDIRECT("Data!L3C" &amp; (MATCH(C$8,Data!$A$1:$BE$1,0)+2) &amp; LastRow &amp; (MATCH(C$8,Data!$A$1:$BE$1,0)+2),FALSE)))</f>
        <v/>
      </c>
      <c r="D24" s="98" t="str">
        <f ca="1">IF(OR($B24 = "", D$8 = ""), "", _xlfn.COVARIANCE.S(INDIRECT("Data!L3C" &amp; (MATCH($B24,Data!$A$1:$BE$1,0)+2) &amp; LastRow &amp; (MATCH($B24,Data!$A$1:$BE$1,0)+2),FALSE), INDIRECT("Data!L3C" &amp; (MATCH(D$8,Data!$A$1:$BE$1,0)+2) &amp; LastRow &amp; (MATCH(D$8,Data!$A$1:$BE$1,0)+2),FALSE)))</f>
        <v/>
      </c>
      <c r="E24" s="98" t="str">
        <f ca="1">IF(OR($B24 = "", E$8 = ""), "", _xlfn.COVARIANCE.S(INDIRECT("Data!L3C" &amp; (MATCH($B24,Data!$A$1:$BE$1,0)+2) &amp; LastRow &amp; (MATCH($B24,Data!$A$1:$BE$1,0)+2),FALSE), INDIRECT("Data!L3C" &amp; (MATCH(E$8,Data!$A$1:$BE$1,0)+2) &amp; LastRow &amp; (MATCH(E$8,Data!$A$1:$BE$1,0)+2),FALSE)))</f>
        <v/>
      </c>
      <c r="F24" s="98" t="str">
        <f ca="1">IF(OR($B24 = "", F$8 = ""), "", _xlfn.COVARIANCE.S(INDIRECT("Data!L3C" &amp; (MATCH($B24,Data!$A$1:$BE$1,0)+2) &amp; LastRow &amp; (MATCH($B24,Data!$A$1:$BE$1,0)+2),FALSE), INDIRECT("Data!L3C" &amp; (MATCH(F$8,Data!$A$1:$BE$1,0)+2) &amp; LastRow &amp; (MATCH(F$8,Data!$A$1:$BE$1,0)+2),FALSE)))</f>
        <v/>
      </c>
      <c r="G24" s="98" t="str">
        <f ca="1">IF(OR($B24 = "", G$8 = ""), "", _xlfn.COVARIANCE.S(INDIRECT("Data!L3C" &amp; (MATCH($B24,Data!$A$1:$BE$1,0)+2) &amp; LastRow &amp; (MATCH($B24,Data!$A$1:$BE$1,0)+2),FALSE), INDIRECT("Data!L3C" &amp; (MATCH(G$8,Data!$A$1:$BE$1,0)+2) &amp; LastRow &amp; (MATCH(G$8,Data!$A$1:$BE$1,0)+2),FALSE)))</f>
        <v/>
      </c>
      <c r="H24" s="98" t="str">
        <f ca="1">IF(OR($B24 = "", H$8 = ""), "", _xlfn.COVARIANCE.S(INDIRECT("Data!L3C" &amp; (MATCH($B24,Data!$A$1:$BE$1,0)+2) &amp; LastRow &amp; (MATCH($B24,Data!$A$1:$BE$1,0)+2),FALSE), INDIRECT("Data!L3C" &amp; (MATCH(H$8,Data!$A$1:$BE$1,0)+2) &amp; LastRow &amp; (MATCH(H$8,Data!$A$1:$BE$1,0)+2),FALSE)))</f>
        <v/>
      </c>
      <c r="I24" s="98" t="str">
        <f ca="1">IF(OR($B24 = "", I$8 = ""), "", _xlfn.COVARIANCE.S(INDIRECT("Data!L3C" &amp; (MATCH($B24,Data!$A$1:$BE$1,0)+2) &amp; LastRow &amp; (MATCH($B24,Data!$A$1:$BE$1,0)+2),FALSE), INDIRECT("Data!L3C" &amp; (MATCH(I$8,Data!$A$1:$BE$1,0)+2) &amp; LastRow &amp; (MATCH(I$8,Data!$A$1:$BE$1,0)+2),FALSE)))</f>
        <v/>
      </c>
      <c r="J24" s="98" t="str">
        <f ca="1">IF(OR($B24 = "", J$8 = ""), "", _xlfn.COVARIANCE.S(INDIRECT("Data!L3C" &amp; (MATCH($B24,Data!$A$1:$BE$1,0)+2) &amp; LastRow &amp; (MATCH($B24,Data!$A$1:$BE$1,0)+2),FALSE), INDIRECT("Data!L3C" &amp; (MATCH(J$8,Data!$A$1:$BE$1,0)+2) &amp; LastRow &amp; (MATCH(J$8,Data!$A$1:$BE$1,0)+2),FALSE)))</f>
        <v/>
      </c>
      <c r="K24" s="98" t="str">
        <f ca="1">IF(OR($B24 = "", K$8 = ""), "", _xlfn.COVARIANCE.S(INDIRECT("Data!L3C" &amp; (MATCH($B24,Data!$A$1:$BE$1,0)+2) &amp; LastRow &amp; (MATCH($B24,Data!$A$1:$BE$1,0)+2),FALSE), INDIRECT("Data!L3C" &amp; (MATCH(K$8,Data!$A$1:$BE$1,0)+2) &amp; LastRow &amp; (MATCH(K$8,Data!$A$1:$BE$1,0)+2),FALSE)))</f>
        <v/>
      </c>
      <c r="L24" s="98" t="str">
        <f ca="1">IF(OR($B24 = "", L$8 = ""), "", _xlfn.COVARIANCE.S(INDIRECT("Data!L3C" &amp; (MATCH($B24,Data!$A$1:$BE$1,0)+2) &amp; LastRow &amp; (MATCH($B24,Data!$A$1:$BE$1,0)+2),FALSE), INDIRECT("Data!L3C" &amp; (MATCH(L$8,Data!$A$1:$BE$1,0)+2) &amp; LastRow &amp; (MATCH(L$8,Data!$A$1:$BE$1,0)+2),FALSE)))</f>
        <v/>
      </c>
      <c r="M24" s="98" t="str">
        <f ca="1">IF(OR($B24 = "", M$8 = ""), "", _xlfn.COVARIANCE.S(INDIRECT("Data!L3C" &amp; (MATCH($B24,Data!$A$1:$BE$1,0)+2) &amp; LastRow &amp; (MATCH($B24,Data!$A$1:$BE$1,0)+2),FALSE), INDIRECT("Data!L3C" &amp; (MATCH(M$8,Data!$A$1:$BE$1,0)+2) &amp; LastRow &amp; (MATCH(M$8,Data!$A$1:$BE$1,0)+2),FALSE)))</f>
        <v/>
      </c>
      <c r="N24" s="98" t="str">
        <f ca="1">IF(OR($B24 = "", N$8 = ""), "", _xlfn.COVARIANCE.S(INDIRECT("Data!L3C" &amp; (MATCH($B24,Data!$A$1:$BE$1,0)+2) &amp; LastRow &amp; (MATCH($B24,Data!$A$1:$BE$1,0)+2),FALSE), INDIRECT("Data!L3C" &amp; (MATCH(N$8,Data!$A$1:$BE$1,0)+2) &amp; LastRow &amp; (MATCH(N$8,Data!$A$1:$BE$1,0)+2),FALSE)))</f>
        <v/>
      </c>
      <c r="O24" s="98" t="str">
        <f ca="1">IF(OR($B24 = "", O$8 = ""), "", _xlfn.COVARIANCE.S(INDIRECT("Data!L3C" &amp; (MATCH($B24,Data!$A$1:$BE$1,0)+2) &amp; LastRow &amp; (MATCH($B24,Data!$A$1:$BE$1,0)+2),FALSE), INDIRECT("Data!L3C" &amp; (MATCH(O$8,Data!$A$1:$BE$1,0)+2) &amp; LastRow &amp; (MATCH(O$8,Data!$A$1:$BE$1,0)+2),FALSE)))</f>
        <v/>
      </c>
      <c r="P24" s="98" t="str">
        <f ca="1">IF(OR($B24 = "", P$8 = ""), "", _xlfn.COVARIANCE.S(INDIRECT("Data!L3C" &amp; (MATCH($B24,Data!$A$1:$BE$1,0)+2) &amp; LastRow &amp; (MATCH($B24,Data!$A$1:$BE$1,0)+2),FALSE), INDIRECT("Data!L3C" &amp; (MATCH(P$8,Data!$A$1:$BE$1,0)+2) &amp; LastRow &amp; (MATCH(P$8,Data!$A$1:$BE$1,0)+2),FALSE)))</f>
        <v/>
      </c>
      <c r="Q24" s="98" t="str">
        <f ca="1">IF(OR($B24 = "", Q$8 = ""), "", _xlfn.COVARIANCE.S(INDIRECT("Data!L3C" &amp; (MATCH($B24,Data!$A$1:$BE$1,0)+2) &amp; LastRow &amp; (MATCH($B24,Data!$A$1:$BE$1,0)+2),FALSE), INDIRECT("Data!L3C" &amp; (MATCH(Q$8,Data!$A$1:$BE$1,0)+2) &amp; LastRow &amp; (MATCH(Q$8,Data!$A$1:$BE$1,0)+2),FALSE)))</f>
        <v/>
      </c>
      <c r="R24" s="98" t="str">
        <f ca="1">IF(OR($B24 = "", R$8 = ""), "", _xlfn.COVARIANCE.S(INDIRECT("Data!L3C" &amp; (MATCH($B24,Data!$A$1:$BE$1,0)+2) &amp; LastRow &amp; (MATCH($B24,Data!$A$1:$BE$1,0)+2),FALSE), INDIRECT("Data!L3C" &amp; (MATCH(R$8,Data!$A$1:$BE$1,0)+2) &amp; LastRow &amp; (MATCH(R$8,Data!$A$1:$BE$1,0)+2),FALSE)))</f>
        <v/>
      </c>
      <c r="S24" s="98" t="str">
        <f ca="1">IF(OR($B24 = "", S$8 = ""), "", _xlfn.COVARIANCE.S(INDIRECT("Data!L3C" &amp; (MATCH($B24,Data!$A$1:$BE$1,0)+2) &amp; LastRow &amp; (MATCH($B24,Data!$A$1:$BE$1,0)+2),FALSE), INDIRECT("Data!L3C" &amp; (MATCH(S$8,Data!$A$1:$BE$1,0)+2) &amp; LastRow &amp; (MATCH(S$8,Data!$A$1:$BE$1,0)+2),FALSE)))</f>
        <v/>
      </c>
      <c r="T24" s="115" t="str">
        <f ca="1">IF(OR($B24 = "", T$8 = ""), "", _xlfn.COVARIANCE.S(INDIRECT("Data!L3C" &amp; (MATCH($B24,Data!$A$1:$BE$1,0)+2) &amp; LastRow &amp; (MATCH($B24,Data!$A$1:$BE$1,0)+2),FALSE), INDIRECT("Data!L3C" &amp; (MATCH(T$8,Data!$A$1:$BE$1,0)+2) &amp; LastRow &amp; (MATCH(T$8,Data!$A$1:$BE$1,0)+2),FALSE)))</f>
        <v/>
      </c>
      <c r="U24" s="105" t="str">
        <f ca="1">IF(COUNTBLANK(LongTickers)+COUNTBLANK(ShortTickers) &lt; 3, INDIRECT("Summary!F" &amp; 30 - 9 + COUNTBLANK(LongTickers)), "")</f>
        <v/>
      </c>
      <c r="V24" s="50" t="str">
        <f t="shared" ca="1" si="0"/>
        <v/>
      </c>
      <c r="W24" s="55"/>
    </row>
    <row r="25" spans="1:32" x14ac:dyDescent="0.25">
      <c r="A25" s="97"/>
      <c r="B25" s="60" t="str">
        <f ca="1">IF(COUNTBLANK(LongTickers)+COUNTBLANK(ShortTickers) &lt; 2, INDIRECT("Summary!B" &amp; 31 - 9 + COUNTBLANK(LongTickers)), "")</f>
        <v/>
      </c>
      <c r="C25" s="99" t="str">
        <f ca="1">IF(OR($B25 = "", C$8 = ""), "", _xlfn.COVARIANCE.S(INDIRECT("Data!L3C" &amp; (MATCH($B25,Data!$A$1:$BE$1,0)+2) &amp; LastRow &amp; (MATCH($B25,Data!$A$1:$BE$1,0)+2),FALSE), INDIRECT("Data!L3C" &amp; (MATCH(C$8,Data!$A$1:$BE$1,0)+2) &amp; LastRow &amp; (MATCH(C$8,Data!$A$1:$BE$1,0)+2),FALSE)))</f>
        <v/>
      </c>
      <c r="D25" s="98" t="str">
        <f ca="1">IF(OR($B25 = "", D$8 = ""), "", _xlfn.COVARIANCE.S(INDIRECT("Data!L3C" &amp; (MATCH($B25,Data!$A$1:$BE$1,0)+2) &amp; LastRow &amp; (MATCH($B25,Data!$A$1:$BE$1,0)+2),FALSE), INDIRECT("Data!L3C" &amp; (MATCH(D$8,Data!$A$1:$BE$1,0)+2) &amp; LastRow &amp; (MATCH(D$8,Data!$A$1:$BE$1,0)+2),FALSE)))</f>
        <v/>
      </c>
      <c r="E25" s="98" t="str">
        <f ca="1">IF(OR($B25 = "", E$8 = ""), "", _xlfn.COVARIANCE.S(INDIRECT("Data!L3C" &amp; (MATCH($B25,Data!$A$1:$BE$1,0)+2) &amp; LastRow &amp; (MATCH($B25,Data!$A$1:$BE$1,0)+2),FALSE), INDIRECT("Data!L3C" &amp; (MATCH(E$8,Data!$A$1:$BE$1,0)+2) &amp; LastRow &amp; (MATCH(E$8,Data!$A$1:$BE$1,0)+2),FALSE)))</f>
        <v/>
      </c>
      <c r="F25" s="98" t="str">
        <f ca="1">IF(OR($B25 = "", F$8 = ""), "", _xlfn.COVARIANCE.S(INDIRECT("Data!L3C" &amp; (MATCH($B25,Data!$A$1:$BE$1,0)+2) &amp; LastRow &amp; (MATCH($B25,Data!$A$1:$BE$1,0)+2),FALSE), INDIRECT("Data!L3C" &amp; (MATCH(F$8,Data!$A$1:$BE$1,0)+2) &amp; LastRow &amp; (MATCH(F$8,Data!$A$1:$BE$1,0)+2),FALSE)))</f>
        <v/>
      </c>
      <c r="G25" s="98" t="str">
        <f ca="1">IF(OR($B25 = "", G$8 = ""), "", _xlfn.COVARIANCE.S(INDIRECT("Data!L3C" &amp; (MATCH($B25,Data!$A$1:$BE$1,0)+2) &amp; LastRow &amp; (MATCH($B25,Data!$A$1:$BE$1,0)+2),FALSE), INDIRECT("Data!L3C" &amp; (MATCH(G$8,Data!$A$1:$BE$1,0)+2) &amp; LastRow &amp; (MATCH(G$8,Data!$A$1:$BE$1,0)+2),FALSE)))</f>
        <v/>
      </c>
      <c r="H25" s="98" t="str">
        <f ca="1">IF(OR($B25 = "", H$8 = ""), "", _xlfn.COVARIANCE.S(INDIRECT("Data!L3C" &amp; (MATCH($B25,Data!$A$1:$BE$1,0)+2) &amp; LastRow &amp; (MATCH($B25,Data!$A$1:$BE$1,0)+2),FALSE), INDIRECT("Data!L3C" &amp; (MATCH(H$8,Data!$A$1:$BE$1,0)+2) &amp; LastRow &amp; (MATCH(H$8,Data!$A$1:$BE$1,0)+2),FALSE)))</f>
        <v/>
      </c>
      <c r="I25" s="98" t="str">
        <f ca="1">IF(OR($B25 = "", I$8 = ""), "", _xlfn.COVARIANCE.S(INDIRECT("Data!L3C" &amp; (MATCH($B25,Data!$A$1:$BE$1,0)+2) &amp; LastRow &amp; (MATCH($B25,Data!$A$1:$BE$1,0)+2),FALSE), INDIRECT("Data!L3C" &amp; (MATCH(I$8,Data!$A$1:$BE$1,0)+2) &amp; LastRow &amp; (MATCH(I$8,Data!$A$1:$BE$1,0)+2),FALSE)))</f>
        <v/>
      </c>
      <c r="J25" s="98" t="str">
        <f ca="1">IF(OR($B25 = "", J$8 = ""), "", _xlfn.COVARIANCE.S(INDIRECT("Data!L3C" &amp; (MATCH($B25,Data!$A$1:$BE$1,0)+2) &amp; LastRow &amp; (MATCH($B25,Data!$A$1:$BE$1,0)+2),FALSE), INDIRECT("Data!L3C" &amp; (MATCH(J$8,Data!$A$1:$BE$1,0)+2) &amp; LastRow &amp; (MATCH(J$8,Data!$A$1:$BE$1,0)+2),FALSE)))</f>
        <v/>
      </c>
      <c r="K25" s="98" t="str">
        <f ca="1">IF(OR($B25 = "", K$8 = ""), "", _xlfn.COVARIANCE.S(INDIRECT("Data!L3C" &amp; (MATCH($B25,Data!$A$1:$BE$1,0)+2) &amp; LastRow &amp; (MATCH($B25,Data!$A$1:$BE$1,0)+2),FALSE), INDIRECT("Data!L3C" &amp; (MATCH(K$8,Data!$A$1:$BE$1,0)+2) &amp; LastRow &amp; (MATCH(K$8,Data!$A$1:$BE$1,0)+2),FALSE)))</f>
        <v/>
      </c>
      <c r="L25" s="98" t="str">
        <f ca="1">IF(OR($B25 = "", L$8 = ""), "", _xlfn.COVARIANCE.S(INDIRECT("Data!L3C" &amp; (MATCH($B25,Data!$A$1:$BE$1,0)+2) &amp; LastRow &amp; (MATCH($B25,Data!$A$1:$BE$1,0)+2),FALSE), INDIRECT("Data!L3C" &amp; (MATCH(L$8,Data!$A$1:$BE$1,0)+2) &amp; LastRow &amp; (MATCH(L$8,Data!$A$1:$BE$1,0)+2),FALSE)))</f>
        <v/>
      </c>
      <c r="M25" s="98" t="str">
        <f ca="1">IF(OR($B25 = "", M$8 = ""), "", _xlfn.COVARIANCE.S(INDIRECT("Data!L3C" &amp; (MATCH($B25,Data!$A$1:$BE$1,0)+2) &amp; LastRow &amp; (MATCH($B25,Data!$A$1:$BE$1,0)+2),FALSE), INDIRECT("Data!L3C" &amp; (MATCH(M$8,Data!$A$1:$BE$1,0)+2) &amp; LastRow &amp; (MATCH(M$8,Data!$A$1:$BE$1,0)+2),FALSE)))</f>
        <v/>
      </c>
      <c r="N25" s="98" t="str">
        <f ca="1">IF(OR($B25 = "", N$8 = ""), "", _xlfn.COVARIANCE.S(INDIRECT("Data!L3C" &amp; (MATCH($B25,Data!$A$1:$BE$1,0)+2) &amp; LastRow &amp; (MATCH($B25,Data!$A$1:$BE$1,0)+2),FALSE), INDIRECT("Data!L3C" &amp; (MATCH(N$8,Data!$A$1:$BE$1,0)+2) &amp; LastRow &amp; (MATCH(N$8,Data!$A$1:$BE$1,0)+2),FALSE)))</f>
        <v/>
      </c>
      <c r="O25" s="98" t="str">
        <f ca="1">IF(OR($B25 = "", O$8 = ""), "", _xlfn.COVARIANCE.S(INDIRECT("Data!L3C" &amp; (MATCH($B25,Data!$A$1:$BE$1,0)+2) &amp; LastRow &amp; (MATCH($B25,Data!$A$1:$BE$1,0)+2),FALSE), INDIRECT("Data!L3C" &amp; (MATCH(O$8,Data!$A$1:$BE$1,0)+2) &amp; LastRow &amp; (MATCH(O$8,Data!$A$1:$BE$1,0)+2),FALSE)))</f>
        <v/>
      </c>
      <c r="P25" s="98" t="str">
        <f ca="1">IF(OR($B25 = "", P$8 = ""), "", _xlfn.COVARIANCE.S(INDIRECT("Data!L3C" &amp; (MATCH($B25,Data!$A$1:$BE$1,0)+2) &amp; LastRow &amp; (MATCH($B25,Data!$A$1:$BE$1,0)+2),FALSE), INDIRECT("Data!L3C" &amp; (MATCH(P$8,Data!$A$1:$BE$1,0)+2) &amp; LastRow &amp; (MATCH(P$8,Data!$A$1:$BE$1,0)+2),FALSE)))</f>
        <v/>
      </c>
      <c r="Q25" s="98" t="str">
        <f ca="1">IF(OR($B25 = "", Q$8 = ""), "", _xlfn.COVARIANCE.S(INDIRECT("Data!L3C" &amp; (MATCH($B25,Data!$A$1:$BE$1,0)+2) &amp; LastRow &amp; (MATCH($B25,Data!$A$1:$BE$1,0)+2),FALSE), INDIRECT("Data!L3C" &amp; (MATCH(Q$8,Data!$A$1:$BE$1,0)+2) &amp; LastRow &amp; (MATCH(Q$8,Data!$A$1:$BE$1,0)+2),FALSE)))</f>
        <v/>
      </c>
      <c r="R25" s="98" t="str">
        <f ca="1">IF(OR($B25 = "", R$8 = ""), "", _xlfn.COVARIANCE.S(INDIRECT("Data!L3C" &amp; (MATCH($B25,Data!$A$1:$BE$1,0)+2) &amp; LastRow &amp; (MATCH($B25,Data!$A$1:$BE$1,0)+2),FALSE), INDIRECT("Data!L3C" &amp; (MATCH(R$8,Data!$A$1:$BE$1,0)+2) &amp; LastRow &amp; (MATCH(R$8,Data!$A$1:$BE$1,0)+2),FALSE)))</f>
        <v/>
      </c>
      <c r="S25" s="98" t="str">
        <f ca="1">IF(OR($B25 = "", S$8 = ""), "", _xlfn.COVARIANCE.S(INDIRECT("Data!L3C" &amp; (MATCH($B25,Data!$A$1:$BE$1,0)+2) &amp; LastRow &amp; (MATCH($B25,Data!$A$1:$BE$1,0)+2),FALSE), INDIRECT("Data!L3C" &amp; (MATCH(S$8,Data!$A$1:$BE$1,0)+2) &amp; LastRow &amp; (MATCH(S$8,Data!$A$1:$BE$1,0)+2),FALSE)))</f>
        <v/>
      </c>
      <c r="T25" s="115" t="str">
        <f ca="1">IF(OR($B25 = "", T$8 = ""), "", _xlfn.COVARIANCE.S(INDIRECT("Data!L3C" &amp; (MATCH($B25,Data!$A$1:$BE$1,0)+2) &amp; LastRow &amp; (MATCH($B25,Data!$A$1:$BE$1,0)+2),FALSE), INDIRECT("Data!L3C" &amp; (MATCH(T$8,Data!$A$1:$BE$1,0)+2) &amp; LastRow &amp; (MATCH(T$8,Data!$A$1:$BE$1,0)+2),FALSE)))</f>
        <v/>
      </c>
      <c r="U25" s="105" t="str">
        <f ca="1">IF(COUNTBLANK(LongTickers)+COUNTBLANK(ShortTickers) &lt; 2, INDIRECT("Summary!F" &amp; 31 - 9 + COUNTBLANK(LongTickers)), "")</f>
        <v/>
      </c>
      <c r="V25" s="50" t="str">
        <f t="shared" ca="1" si="0"/>
        <v/>
      </c>
      <c r="W25" s="55"/>
    </row>
    <row r="26" spans="1:32" ht="15.75" thickBot="1" x14ac:dyDescent="0.3">
      <c r="A26" s="97"/>
      <c r="B26" s="110" t="str">
        <f ca="1">IF(COUNTBLANK(LongTickers)+COUNTBLANK(ShortTickers) &lt; 1, INDIRECT("Summary!B" &amp; 32 - 9 + COUNTBLANK(LongTickers)), "")</f>
        <v/>
      </c>
      <c r="C26" s="96" t="str">
        <f ca="1">IF(OR($B26 = "", C$8 = ""), "", _xlfn.COVARIANCE.S(INDIRECT("Data!L3C" &amp; (MATCH($B26,Data!$A$1:$BE$1,0)+2) &amp; LastRow &amp; (MATCH($B26,Data!$A$1:$BE$1,0)+2),FALSE), INDIRECT("Data!L3C" &amp; (MATCH(C$8,Data!$A$1:$BE$1,0)+2) &amp; LastRow &amp; (MATCH(C$8,Data!$A$1:$BE$1,0)+2),FALSE)))</f>
        <v/>
      </c>
      <c r="D26" s="95" t="str">
        <f ca="1">IF(OR($B26 = "", D$8 = ""), "", _xlfn.COVARIANCE.S(INDIRECT("Data!L3C" &amp; (MATCH($B26,Data!$A$1:$BE$1,0)+2) &amp; LastRow &amp; (MATCH($B26,Data!$A$1:$BE$1,0)+2),FALSE), INDIRECT("Data!L3C" &amp; (MATCH(D$8,Data!$A$1:$BE$1,0)+2) &amp; LastRow &amp; (MATCH(D$8,Data!$A$1:$BE$1,0)+2),FALSE)))</f>
        <v/>
      </c>
      <c r="E26" s="95" t="str">
        <f ca="1">IF(OR($B26 = "", E$8 = ""), "", _xlfn.COVARIANCE.S(INDIRECT("Data!L3C" &amp; (MATCH($B26,Data!$A$1:$BE$1,0)+2) &amp; LastRow &amp; (MATCH($B26,Data!$A$1:$BE$1,0)+2),FALSE), INDIRECT("Data!L3C" &amp; (MATCH(E$8,Data!$A$1:$BE$1,0)+2) &amp; LastRow &amp; (MATCH(E$8,Data!$A$1:$BE$1,0)+2),FALSE)))</f>
        <v/>
      </c>
      <c r="F26" s="95" t="str">
        <f ca="1">IF(OR($B26 = "", F$8 = ""), "", _xlfn.COVARIANCE.S(INDIRECT("Data!L3C" &amp; (MATCH($B26,Data!$A$1:$BE$1,0)+2) &amp; LastRow &amp; (MATCH($B26,Data!$A$1:$BE$1,0)+2),FALSE), INDIRECT("Data!L3C" &amp; (MATCH(F$8,Data!$A$1:$BE$1,0)+2) &amp; LastRow &amp; (MATCH(F$8,Data!$A$1:$BE$1,0)+2),FALSE)))</f>
        <v/>
      </c>
      <c r="G26" s="95" t="str">
        <f ca="1">IF(OR($B26 = "", G$8 = ""), "", _xlfn.COVARIANCE.S(INDIRECT("Data!L3C" &amp; (MATCH($B26,Data!$A$1:$BE$1,0)+2) &amp; LastRow &amp; (MATCH($B26,Data!$A$1:$BE$1,0)+2),FALSE), INDIRECT("Data!L3C" &amp; (MATCH(G$8,Data!$A$1:$BE$1,0)+2) &amp; LastRow &amp; (MATCH(G$8,Data!$A$1:$BE$1,0)+2),FALSE)))</f>
        <v/>
      </c>
      <c r="H26" s="95" t="str">
        <f ca="1">IF(OR($B26 = "", H$8 = ""), "", _xlfn.COVARIANCE.S(INDIRECT("Data!L3C" &amp; (MATCH($B26,Data!$A$1:$BE$1,0)+2) &amp; LastRow &amp; (MATCH($B26,Data!$A$1:$BE$1,0)+2),FALSE), INDIRECT("Data!L3C" &amp; (MATCH(H$8,Data!$A$1:$BE$1,0)+2) &amp; LastRow &amp; (MATCH(H$8,Data!$A$1:$BE$1,0)+2),FALSE)))</f>
        <v/>
      </c>
      <c r="I26" s="95" t="str">
        <f ca="1">IF(OR($B26 = "", I$8 = ""), "", _xlfn.COVARIANCE.S(INDIRECT("Data!L3C" &amp; (MATCH($B26,Data!$A$1:$BE$1,0)+2) &amp; LastRow &amp; (MATCH($B26,Data!$A$1:$BE$1,0)+2),FALSE), INDIRECT("Data!L3C" &amp; (MATCH(I$8,Data!$A$1:$BE$1,0)+2) &amp; LastRow &amp; (MATCH(I$8,Data!$A$1:$BE$1,0)+2),FALSE)))</f>
        <v/>
      </c>
      <c r="J26" s="95" t="str">
        <f ca="1">IF(OR($B26 = "", J$8 = ""), "", _xlfn.COVARIANCE.S(INDIRECT("Data!L3C" &amp; (MATCH($B26,Data!$A$1:$BE$1,0)+2) &amp; LastRow &amp; (MATCH($B26,Data!$A$1:$BE$1,0)+2),FALSE), INDIRECT("Data!L3C" &amp; (MATCH(J$8,Data!$A$1:$BE$1,0)+2) &amp; LastRow &amp; (MATCH(J$8,Data!$A$1:$BE$1,0)+2),FALSE)))</f>
        <v/>
      </c>
      <c r="K26" s="95" t="str">
        <f ca="1">IF(OR($B26 = "", K$8 = ""), "", _xlfn.COVARIANCE.S(INDIRECT("Data!L3C" &amp; (MATCH($B26,Data!$A$1:$BE$1,0)+2) &amp; LastRow &amp; (MATCH($B26,Data!$A$1:$BE$1,0)+2),FALSE), INDIRECT("Data!L3C" &amp; (MATCH(K$8,Data!$A$1:$BE$1,0)+2) &amp; LastRow &amp; (MATCH(K$8,Data!$A$1:$BE$1,0)+2),FALSE)))</f>
        <v/>
      </c>
      <c r="L26" s="95" t="str">
        <f ca="1">IF(OR($B26 = "", L$8 = ""), "", _xlfn.COVARIANCE.S(INDIRECT("Data!L3C" &amp; (MATCH($B26,Data!$A$1:$BE$1,0)+2) &amp; LastRow &amp; (MATCH($B26,Data!$A$1:$BE$1,0)+2),FALSE), INDIRECT("Data!L3C" &amp; (MATCH(L$8,Data!$A$1:$BE$1,0)+2) &amp; LastRow &amp; (MATCH(L$8,Data!$A$1:$BE$1,0)+2),FALSE)))</f>
        <v/>
      </c>
      <c r="M26" s="95" t="str">
        <f ca="1">IF(OR($B26 = "", M$8 = ""), "", _xlfn.COVARIANCE.S(INDIRECT("Data!L3C" &amp; (MATCH($B26,Data!$A$1:$BE$1,0)+2) &amp; LastRow &amp; (MATCH($B26,Data!$A$1:$BE$1,0)+2),FALSE), INDIRECT("Data!L3C" &amp; (MATCH(M$8,Data!$A$1:$BE$1,0)+2) &amp; LastRow &amp; (MATCH(M$8,Data!$A$1:$BE$1,0)+2),FALSE)))</f>
        <v/>
      </c>
      <c r="N26" s="95" t="str">
        <f ca="1">IF(OR($B26 = "", N$8 = ""), "", _xlfn.COVARIANCE.S(INDIRECT("Data!L3C" &amp; (MATCH($B26,Data!$A$1:$BE$1,0)+2) &amp; LastRow &amp; (MATCH($B26,Data!$A$1:$BE$1,0)+2),FALSE), INDIRECT("Data!L3C" &amp; (MATCH(N$8,Data!$A$1:$BE$1,0)+2) &amp; LastRow &amp; (MATCH(N$8,Data!$A$1:$BE$1,0)+2),FALSE)))</f>
        <v/>
      </c>
      <c r="O26" s="95" t="str">
        <f ca="1">IF(OR($B26 = "", O$8 = ""), "", _xlfn.COVARIANCE.S(INDIRECT("Data!L3C" &amp; (MATCH($B26,Data!$A$1:$BE$1,0)+2) &amp; LastRow &amp; (MATCH($B26,Data!$A$1:$BE$1,0)+2),FALSE), INDIRECT("Data!L3C" &amp; (MATCH(O$8,Data!$A$1:$BE$1,0)+2) &amp; LastRow &amp; (MATCH(O$8,Data!$A$1:$BE$1,0)+2),FALSE)))</f>
        <v/>
      </c>
      <c r="P26" s="95" t="str">
        <f ca="1">IF(OR($B26 = "", P$8 = ""), "", _xlfn.COVARIANCE.S(INDIRECT("Data!L3C" &amp; (MATCH($B26,Data!$A$1:$BE$1,0)+2) &amp; LastRow &amp; (MATCH($B26,Data!$A$1:$BE$1,0)+2),FALSE), INDIRECT("Data!L3C" &amp; (MATCH(P$8,Data!$A$1:$BE$1,0)+2) &amp; LastRow &amp; (MATCH(P$8,Data!$A$1:$BE$1,0)+2),FALSE)))</f>
        <v/>
      </c>
      <c r="Q26" s="95" t="str">
        <f ca="1">IF(OR($B26 = "", Q$8 = ""), "", _xlfn.COVARIANCE.S(INDIRECT("Data!L3C" &amp; (MATCH($B26,Data!$A$1:$BE$1,0)+2) &amp; LastRow &amp; (MATCH($B26,Data!$A$1:$BE$1,0)+2),FALSE), INDIRECT("Data!L3C" &amp; (MATCH(Q$8,Data!$A$1:$BE$1,0)+2) &amp; LastRow &amp; (MATCH(Q$8,Data!$A$1:$BE$1,0)+2),FALSE)))</f>
        <v/>
      </c>
      <c r="R26" s="95" t="str">
        <f ca="1">IF(OR($B26 = "", R$8 = ""), "", _xlfn.COVARIANCE.S(INDIRECT("Data!L3C" &amp; (MATCH($B26,Data!$A$1:$BE$1,0)+2) &amp; LastRow &amp; (MATCH($B26,Data!$A$1:$BE$1,0)+2),FALSE), INDIRECT("Data!L3C" &amp; (MATCH(R$8,Data!$A$1:$BE$1,0)+2) &amp; LastRow &amp; (MATCH(R$8,Data!$A$1:$BE$1,0)+2),FALSE)))</f>
        <v/>
      </c>
      <c r="S26" s="95" t="str">
        <f ca="1">IF(OR($B26 = "", S$8 = ""), "", _xlfn.COVARIANCE.S(INDIRECT("Data!L3C" &amp; (MATCH($B26,Data!$A$1:$BE$1,0)+2) &amp; LastRow &amp; (MATCH($B26,Data!$A$1:$BE$1,0)+2),FALSE), INDIRECT("Data!L3C" &amp; (MATCH(S$8,Data!$A$1:$BE$1,0)+2) &amp; LastRow &amp; (MATCH(S$8,Data!$A$1:$BE$1,0)+2),FALSE)))</f>
        <v/>
      </c>
      <c r="T26" s="116" t="str">
        <f ca="1">IF(OR($B26 = "", T$8 = ""), "", _xlfn.COVARIANCE.S(INDIRECT("Data!L3C" &amp; (MATCH($B26,Data!$A$1:$BE$1,0)+2) &amp; LastRow &amp; (MATCH($B26,Data!$A$1:$BE$1,0)+2),FALSE), INDIRECT("Data!L3C" &amp; (MATCH(T$8,Data!$A$1:$BE$1,0)+2) &amp; LastRow &amp; (MATCH(T$8,Data!$A$1:$BE$1,0)+2),FALSE)))</f>
        <v/>
      </c>
      <c r="U26" s="106" t="str">
        <f ca="1">IF(COUNTBLANK(LongTickers)+COUNTBLANK(ShortTickers) &lt; 1, INDIRECT("Summary!F" &amp; 32 - 9 + COUNTBLANK(LongTickers)), "")</f>
        <v/>
      </c>
      <c r="V26" s="46" t="str">
        <f t="shared" ca="1" si="0"/>
        <v/>
      </c>
      <c r="W26" s="55"/>
    </row>
    <row r="27" spans="1:32" ht="15.75" thickBot="1" x14ac:dyDescent="0.3">
      <c r="C27" s="33"/>
      <c r="U27" s="108">
        <f t="array" aca="1" ref="U27" ca="1">SUM(IF(ISNUMBER(U9:U26), ABS(U9:U26)))</f>
        <v>114199.4</v>
      </c>
      <c r="V27" s="109">
        <f t="array" aca="1" ref="V27" ca="1">SUM(ABS(OFFSET(V9,0,0,COUNT(V9:V26))))</f>
        <v>1</v>
      </c>
    </row>
    <row r="28" spans="1:32" ht="15.75" thickBot="1" x14ac:dyDescent="0.3"/>
    <row r="29" spans="1:32" ht="16.5" thickBot="1" x14ac:dyDescent="0.3">
      <c r="B29" s="94" t="s">
        <v>42</v>
      </c>
      <c r="C29" s="92"/>
      <c r="D29" s="92"/>
      <c r="E29" s="92"/>
      <c r="F29" s="93"/>
      <c r="G29" s="92"/>
      <c r="H29" s="91"/>
      <c r="K29" s="90"/>
      <c r="L29" s="89" t="s">
        <v>41</v>
      </c>
      <c r="M29" s="88"/>
      <c r="N29" s="87"/>
    </row>
    <row r="30" spans="1:32" ht="15.75" x14ac:dyDescent="0.25">
      <c r="B30" s="86">
        <f t="array" aca="1" ref="B30" ca="1">MMULT(MMULT(TRANSPOSE(OFFSET($V$9,0,0,COUNT($V$9:$V$26))),OFFSET($C$9,0,0,COUNT($C$9:$C$26),COUNT($C$9:$T$9))),OFFSET($V$9,0,0,COUNT($V$9:$V$26)))</f>
        <v>2.5512129867973874E-4</v>
      </c>
      <c r="C30" s="80" t="s">
        <v>40</v>
      </c>
      <c r="D30" s="73"/>
      <c r="E30" s="73"/>
      <c r="G30" s="73"/>
      <c r="H30" s="72"/>
      <c r="K30" s="55"/>
      <c r="L30" s="137" t="s">
        <v>39</v>
      </c>
      <c r="M30" s="139" t="s">
        <v>38</v>
      </c>
      <c r="N30" s="141" t="s">
        <v>37</v>
      </c>
    </row>
    <row r="31" spans="1:32" ht="15.75" thickBot="1" x14ac:dyDescent="0.3">
      <c r="B31" s="79"/>
      <c r="C31" s="73"/>
      <c r="D31" s="73"/>
      <c r="E31" s="73"/>
      <c r="F31" s="73"/>
      <c r="G31" s="73"/>
      <c r="H31" s="72"/>
      <c r="L31" s="138"/>
      <c r="M31" s="140"/>
      <c r="N31" s="142"/>
      <c r="U31" s="107"/>
    </row>
    <row r="32" spans="1:32" ht="15.75" x14ac:dyDescent="0.25">
      <c r="B32" s="75" t="s">
        <v>36</v>
      </c>
      <c r="C32" s="53"/>
      <c r="D32" s="73"/>
      <c r="E32" s="73"/>
      <c r="F32" s="74" t="s">
        <v>35</v>
      </c>
      <c r="G32" s="73"/>
      <c r="H32" s="72"/>
      <c r="L32" s="85">
        <v>0.5</v>
      </c>
      <c r="M32" s="84">
        <f ca="1">$B$36</f>
        <v>0.11517945793997476</v>
      </c>
      <c r="N32" s="83">
        <f ca="1">M32*L32</f>
        <v>5.7589728969987382E-2</v>
      </c>
    </row>
    <row r="33" spans="1:32" ht="15.75" x14ac:dyDescent="0.25">
      <c r="B33" s="82">
        <f ca="1">SQRT(B30)</f>
        <v>1.5972516980104882E-2</v>
      </c>
      <c r="C33" s="80" t="s">
        <v>34</v>
      </c>
      <c r="D33" s="73"/>
      <c r="E33" s="73"/>
      <c r="F33" s="81">
        <f ca="1">SQRT(AVERAGE(C9,D10,E11,F12,G13,H14,I15,J16,K17,L18,M19,N20,O21,P22,Q23,R24,S25,T26))</f>
        <v>5.9475474245431564E-2</v>
      </c>
      <c r="G33" s="80" t="s">
        <v>34</v>
      </c>
      <c r="H33" s="72"/>
      <c r="L33" s="78">
        <v>1</v>
      </c>
      <c r="M33" s="77">
        <f ca="1">$B$36</f>
        <v>0.11517945793997476</v>
      </c>
      <c r="N33" s="76">
        <f ca="1">M33*L33</f>
        <v>0.11517945793997476</v>
      </c>
    </row>
    <row r="34" spans="1:32" ht="15.75" x14ac:dyDescent="0.25">
      <c r="B34" s="79"/>
      <c r="C34" s="73"/>
      <c r="D34" s="73"/>
      <c r="E34" s="73"/>
      <c r="F34" s="73"/>
      <c r="G34" s="73"/>
      <c r="H34" s="72"/>
      <c r="L34" s="78">
        <v>1.5</v>
      </c>
      <c r="M34" s="77">
        <f ca="1">$B$36</f>
        <v>0.11517945793997476</v>
      </c>
      <c r="N34" s="76">
        <f ca="1">M34*L34</f>
        <v>0.17276918690996215</v>
      </c>
    </row>
    <row r="35" spans="1:32" ht="16.5" thickBot="1" x14ac:dyDescent="0.3">
      <c r="B35" s="75" t="s">
        <v>33</v>
      </c>
      <c r="C35" s="53"/>
      <c r="D35" s="73"/>
      <c r="E35" s="73"/>
      <c r="F35" s="74" t="s">
        <v>32</v>
      </c>
      <c r="G35" s="73"/>
      <c r="H35" s="72"/>
      <c r="L35" s="71">
        <v>2</v>
      </c>
      <c r="M35" s="70">
        <f ca="1">$B$36</f>
        <v>0.11517945793997476</v>
      </c>
      <c r="N35" s="69">
        <f ca="1">M35*L35</f>
        <v>0.23035891587994953</v>
      </c>
    </row>
    <row r="36" spans="1:32" ht="16.5" thickBot="1" x14ac:dyDescent="0.3">
      <c r="B36" s="68">
        <f ca="1">B33*SQRT(52)</f>
        <v>0.11517945793997476</v>
      </c>
      <c r="C36" s="66"/>
      <c r="D36" s="66"/>
      <c r="E36" s="66"/>
      <c r="F36" s="67">
        <f ca="1">F33*SQRT(52)</f>
        <v>0.42888374404888285</v>
      </c>
      <c r="G36" s="66"/>
      <c r="H36" s="65"/>
    </row>
    <row r="37" spans="1:32" ht="15.75" thickBot="1" x14ac:dyDescent="0.3"/>
    <row r="38" spans="1:32" ht="17.25" customHeight="1" x14ac:dyDescent="0.25">
      <c r="A38" s="128" t="s">
        <v>31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30"/>
    </row>
    <row r="39" spans="1:32" ht="15.75" customHeight="1" thickBot="1" x14ac:dyDescent="0.3">
      <c r="A39" s="134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6"/>
    </row>
    <row r="40" spans="1:32" ht="15.75" thickBot="1" x14ac:dyDescent="0.3"/>
    <row r="41" spans="1:32" ht="15.75" customHeight="1" thickBot="1" x14ac:dyDescent="0.3">
      <c r="A41" s="64" t="s">
        <v>30</v>
      </c>
      <c r="B41" s="61" t="s">
        <v>2</v>
      </c>
      <c r="C41" s="63" t="str">
        <f ca="1">IF($B$42="","",$B$42)</f>
        <v>VTRS</v>
      </c>
      <c r="D41" s="63" t="str">
        <f ca="1">IF($B$43="","",$B$43)</f>
        <v>XPO</v>
      </c>
      <c r="E41" s="63" t="str">
        <f ca="1">IF($B$44="","",$B$44)</f>
        <v>MOS</v>
      </c>
      <c r="F41" s="63" t="str">
        <f ca="1">IF($B$45="","",$B$45)</f>
        <v>PPL</v>
      </c>
      <c r="G41" s="63" t="str">
        <f ca="1">IF($B$46="","",$B$46)</f>
        <v>TTEC</v>
      </c>
      <c r="H41" s="63" t="str">
        <f ca="1">IF($B$47="","",$B$47)</f>
        <v>WING</v>
      </c>
      <c r="I41" s="63" t="str">
        <f ca="1">IF($B$48="","",$B$48)</f>
        <v>OLED</v>
      </c>
      <c r="J41" s="63" t="str">
        <f ca="1">IF($B$49="","",$B$49)</f>
        <v>LVS</v>
      </c>
      <c r="K41" s="63" t="str">
        <f ca="1">IF($B$50="","",$B$50)</f>
        <v>BBY</v>
      </c>
      <c r="L41" s="63" t="str">
        <f ca="1">IF($B$51="","",$B$51)</f>
        <v>LEN</v>
      </c>
      <c r="M41" s="63" t="str">
        <f ca="1">IF($B$52="","",$B$52)</f>
        <v>SPLK</v>
      </c>
      <c r="N41" s="63" t="str">
        <f ca="1">IF($B$53="","",$B$53)</f>
        <v/>
      </c>
      <c r="O41" s="63" t="str">
        <f ca="1">IF($B$54="","",$B$54)</f>
        <v/>
      </c>
      <c r="P41" s="63" t="str">
        <f ca="1">IF($B$55="","",$B$55)</f>
        <v/>
      </c>
      <c r="Q41" s="63" t="str">
        <f ca="1">IF($B$56="","",$B$56)</f>
        <v/>
      </c>
      <c r="R41" s="63" t="str">
        <f ca="1">IF($B$57="","",$B$57)</f>
        <v/>
      </c>
      <c r="S41" s="63" t="str">
        <f ca="1">IF($B$58="","",$B$58)</f>
        <v/>
      </c>
      <c r="T41" s="63" t="str">
        <f>IF($B$59="","",$B$59)</f>
        <v/>
      </c>
      <c r="U41" s="62" t="s">
        <v>29</v>
      </c>
      <c r="V41" s="61" t="s">
        <v>28</v>
      </c>
    </row>
    <row r="42" spans="1:32" x14ac:dyDescent="0.25">
      <c r="A42" s="49">
        <f t="shared" ref="A42:A59" ca="1" si="1">IF(B42=B9,1,0)</f>
        <v>1</v>
      </c>
      <c r="B42" s="60" t="str">
        <f ca="1">B9</f>
        <v>VTRS</v>
      </c>
      <c r="C42" s="59"/>
      <c r="D42" s="58">
        <f ca="1">IF(OR($B9 = "", D$8 = ""), "", CORREL(INDIRECT("Data!L3C" &amp; (MATCH($B9,Data!$A$1:$BE$1,0)+2) &amp; LastRow &amp; (MATCH($B9,Data!$A$1:$BE$1,0)+2),FALSE), INDIRECT("Data!L3C" &amp; (MATCH(D$8,Data!$A$1:$BE$1,0)+2) &amp; LastRow &amp; (MATCH(D$8,Data!$A$1:$BE$1,0)+2),FALSE)) * VLOOKUP(D$41,$B$41:$U$59,20,FALSE) * $U42)</f>
        <v>0.30694226073320435</v>
      </c>
      <c r="E42" s="58">
        <f ca="1">IF(OR($B9 = "", E$8 = ""), "", CORREL(INDIRECT("Data!L3C" &amp; (MATCH($B9,Data!$A$1:$BE$1,0)+2) &amp; LastRow &amp; (MATCH($B9,Data!$A$1:$BE$1,0)+2),FALSE), INDIRECT("Data!L3C" &amp; (MATCH(E$8,Data!$A$1:$BE$1,0)+2) &amp; LastRow &amp; (MATCH(E$8,Data!$A$1:$BE$1,0)+2),FALSE)) * VLOOKUP(E$41,$B$41:$U$59,20,FALSE) * $U42)</f>
        <v>0.36602448558988243</v>
      </c>
      <c r="F42" s="58">
        <f ca="1">IF(OR($B9 = "", F$8 = ""), "", CORREL(INDIRECT("Data!L3C" &amp; (MATCH($B9,Data!$A$1:$BE$1,0)+2) &amp; LastRow &amp; (MATCH($B9,Data!$A$1:$BE$1,0)+2),FALSE), INDIRECT("Data!L3C" &amp; (MATCH(F$8,Data!$A$1:$BE$1,0)+2) &amp; LastRow &amp; (MATCH(F$8,Data!$A$1:$BE$1,0)+2),FALSE)) * VLOOKUP(F$41,$B$41:$U$59,20,FALSE) * $U42)</f>
        <v>0.18329176050271012</v>
      </c>
      <c r="G42" s="58">
        <f ca="1">IF(OR($B9 = "", G$8 = ""), "", CORREL(INDIRECT("Data!L3C" &amp; (MATCH($B9,Data!$A$1:$BE$1,0)+2) &amp; LastRow &amp; (MATCH($B9,Data!$A$1:$BE$1,0)+2),FALSE), INDIRECT("Data!L3C" &amp; (MATCH(G$8,Data!$A$1:$BE$1,0)+2) &amp; LastRow &amp; (MATCH(G$8,Data!$A$1:$BE$1,0)+2),FALSE)) * VLOOKUP(G$41,$B$41:$U$59,20,FALSE) * $U42)</f>
        <v>0.28847542008035859</v>
      </c>
      <c r="H42" s="58">
        <f ca="1">IF(OR($B9 = "", H$8 = ""), "", CORREL(INDIRECT("Data!L3C" &amp; (MATCH($B9,Data!$A$1:$BE$1,0)+2) &amp; LastRow &amp; (MATCH($B9,Data!$A$1:$BE$1,0)+2),FALSE), INDIRECT("Data!L3C" &amp; (MATCH(H$8,Data!$A$1:$BE$1,0)+2) &amp; LastRow &amp; (MATCH(H$8,Data!$A$1:$BE$1,0)+2),FALSE)) * VLOOKUP(H$41,$B$41:$U$59,20,FALSE) * $U42)</f>
        <v>0.17065133994021076</v>
      </c>
      <c r="I42" s="58">
        <f ca="1">IF(OR($B9 = "", I$8 = ""), "", CORREL(INDIRECT("Data!L3C" &amp; (MATCH($B9,Data!$A$1:$BE$1,0)+2) &amp; LastRow &amp; (MATCH($B9,Data!$A$1:$BE$1,0)+2),FALSE), INDIRECT("Data!L3C" &amp; (MATCH(I$8,Data!$A$1:$BE$1,0)+2) &amp; LastRow &amp; (MATCH(I$8,Data!$A$1:$BE$1,0)+2),FALSE)) * VLOOKUP(I$41,$B$41:$U$59,20,FALSE) * $U42)</f>
        <v>0.27857076835074801</v>
      </c>
      <c r="J42" s="58">
        <f ca="1">IF(OR($B9 = "", J$8 = ""), "", CORREL(INDIRECT("Data!L3C" &amp; (MATCH($B9,Data!$A$1:$BE$1,0)+2) &amp; LastRow &amp; (MATCH($B9,Data!$A$1:$BE$1,0)+2),FALSE), INDIRECT("Data!L3C" &amp; (MATCH(J$8,Data!$A$1:$BE$1,0)+2) &amp; LastRow &amp; (MATCH(J$8,Data!$A$1:$BE$1,0)+2),FALSE)) * VLOOKUP(J$41,$B$41:$U$59,20,FALSE) * $U42)</f>
        <v>-0.34226497414851209</v>
      </c>
      <c r="K42" s="58">
        <f ca="1">IF(OR($B9 = "", K$8 = ""), "", CORREL(INDIRECT("Data!L3C" &amp; (MATCH($B9,Data!$A$1:$BE$1,0)+2) &amp; LastRow &amp; (MATCH($B9,Data!$A$1:$BE$1,0)+2),FALSE), INDIRECT("Data!L3C" &amp; (MATCH(K$8,Data!$A$1:$BE$1,0)+2) &amp; LastRow &amp; (MATCH(K$8,Data!$A$1:$BE$1,0)+2),FALSE)) * VLOOKUP(K$41,$B$41:$U$59,20,FALSE) * $U42)</f>
        <v>-0.25665975139145114</v>
      </c>
      <c r="L42" s="58">
        <f ca="1">IF(OR($B9 = "", L$8 = ""), "", CORREL(INDIRECT("Data!L3C" &amp; (MATCH($B9,Data!$A$1:$BE$1,0)+2) &amp; LastRow &amp; (MATCH($B9,Data!$A$1:$BE$1,0)+2),FALSE), INDIRECT("Data!L3C" &amp; (MATCH(L$8,Data!$A$1:$BE$1,0)+2) &amp; LastRow &amp; (MATCH(L$8,Data!$A$1:$BE$1,0)+2),FALSE)) * VLOOKUP(L$41,$B$41:$U$59,20,FALSE) * $U42)</f>
        <v>-0.30004658459134409</v>
      </c>
      <c r="M42" s="58">
        <f ca="1">IF(OR($B9 = "", M$8 = ""), "", CORREL(INDIRECT("Data!L3C" &amp; (MATCH($B9,Data!$A$1:$BE$1,0)+2) &amp; LastRow &amp; (MATCH($B9,Data!$A$1:$BE$1,0)+2),FALSE), INDIRECT("Data!L3C" &amp; (MATCH(M$8,Data!$A$1:$BE$1,0)+2) &amp; LastRow &amp; (MATCH(M$8,Data!$A$1:$BE$1,0)+2),FALSE)) * VLOOKUP(M$41,$B$41:$U$59,20,FALSE) * $U42)</f>
        <v>-0.36830640161017203</v>
      </c>
      <c r="N42" s="58" t="str">
        <f ca="1">IF(OR($B9 = "", N$8 = ""), "", CORREL(INDIRECT("Data!L3C" &amp; (MATCH($B9,Data!$A$1:$BE$1,0)+2) &amp; LastRow &amp; (MATCH($B9,Data!$A$1:$BE$1,0)+2),FALSE), INDIRECT("Data!L3C" &amp; (MATCH(N$8,Data!$A$1:$BE$1,0)+2) &amp; LastRow &amp; (MATCH(N$8,Data!$A$1:$BE$1,0)+2),FALSE)) * VLOOKUP(N$41,$B$41:$U$59,20,FALSE) * $U42)</f>
        <v/>
      </c>
      <c r="O42" s="58" t="str">
        <f ca="1">IF(OR($B9 = "", O$8 = ""), "", CORREL(INDIRECT("Data!L3C" &amp; (MATCH($B9,Data!$A$1:$BE$1,0)+2) &amp; LastRow &amp; (MATCH($B9,Data!$A$1:$BE$1,0)+2),FALSE), INDIRECT("Data!L3C" &amp; (MATCH(O$8,Data!$A$1:$BE$1,0)+2) &amp; LastRow &amp; (MATCH(O$8,Data!$A$1:$BE$1,0)+2),FALSE)) * VLOOKUP(O$41,$B$41:$U$59,20,FALSE) * $U42)</f>
        <v/>
      </c>
      <c r="P42" s="58" t="str">
        <f ca="1">IF(OR($B9 = "", P$8 = ""), "", CORREL(INDIRECT("Data!L3C" &amp; (MATCH($B9,Data!$A$1:$BE$1,0)+2) &amp; LastRow &amp; (MATCH($B9,Data!$A$1:$BE$1,0)+2),FALSE), INDIRECT("Data!L3C" &amp; (MATCH(P$8,Data!$A$1:$BE$1,0)+2) &amp; LastRow &amp; (MATCH(P$8,Data!$A$1:$BE$1,0)+2),FALSE)) * VLOOKUP(P$41,$B$41:$U$59,20,FALSE) * $U42)</f>
        <v/>
      </c>
      <c r="Q42" s="58" t="str">
        <f ca="1">IF(OR($B9 = "", Q$8 = ""), "", CORREL(INDIRECT("Data!L3C" &amp; (MATCH($B9,Data!$A$1:$BE$1,0)+2) &amp; LastRow &amp; (MATCH($B9,Data!$A$1:$BE$1,0)+2),FALSE), INDIRECT("Data!L3C" &amp; (MATCH(Q$8,Data!$A$1:$BE$1,0)+2) &amp; LastRow &amp; (MATCH(Q$8,Data!$A$1:$BE$1,0)+2),FALSE)) * VLOOKUP(Q$41,$B$41:$U$59,20,FALSE) * $U42)</f>
        <v/>
      </c>
      <c r="R42" s="58" t="str">
        <f ca="1">IF(OR($B9 = "", R$8 = ""), "", CORREL(INDIRECT("Data!L3C" &amp; (MATCH($B9,Data!$A$1:$BE$1,0)+2) &amp; LastRow &amp; (MATCH($B9,Data!$A$1:$BE$1,0)+2),FALSE), INDIRECT("Data!L3C" &amp; (MATCH(R$8,Data!$A$1:$BE$1,0)+2) &amp; LastRow &amp; (MATCH(R$8,Data!$A$1:$BE$1,0)+2),FALSE)) * VLOOKUP(R$41,$B$41:$U$59,20,FALSE) * $U42)</f>
        <v/>
      </c>
      <c r="S42" s="58" t="str">
        <f ca="1">IF(OR($B9 = "", S$8 = ""), "", CORREL(INDIRECT("Data!L3C" &amp; (MATCH($B9,Data!$A$1:$BE$1,0)+2) &amp; LastRow &amp; (MATCH($B9,Data!$A$1:$BE$1,0)+2),FALSE), INDIRECT("Data!L3C" &amp; (MATCH(S$8,Data!$A$1:$BE$1,0)+2) &amp; LastRow &amp; (MATCH(S$8,Data!$A$1:$BE$1,0)+2),FALSE)) * VLOOKUP(S$41,$B$41:$U$59,20,FALSE) * $U42)</f>
        <v/>
      </c>
      <c r="T42" s="117" t="str">
        <f ca="1">IF(OR($B9 = "", T$8 = ""), "", CORREL(INDIRECT("Data!L3C" &amp; (MATCH($B9,Data!$A$1:$BE$1,0)+2) &amp; LastRow &amp; (MATCH($B9,Data!$A$1:$BE$1,0)+2),FALSE), INDIRECT("Data!L3C" &amp; (MATCH(T$8,Data!$A$1:$BE$1,0)+2) &amp; LastRow &amp; (MATCH(T$8,Data!$A$1:$BE$1,0)+2),FALSE)) * VLOOKUP(T$41,$B$41:$U$59,20,FALSE) * $U42)</f>
        <v/>
      </c>
      <c r="U42" s="57">
        <f>IF(COUNTBLANK(LongTickers) &lt; 9, 1, IF(COUNTBLANK(LongTickers)+COUNTBLANK(ShortTickers) &lt; 18, -1, "")   )</f>
        <v>1</v>
      </c>
      <c r="V42" s="56">
        <f t="shared" ref="V42:V59" ca="1" si="2">IFERROR(AVERAGE(C42:T42),"")</f>
        <v>3.2667832345563495E-2</v>
      </c>
      <c r="X42" s="127" t="s">
        <v>27</v>
      </c>
      <c r="Y42" s="127"/>
      <c r="Z42" s="127"/>
      <c r="AA42" s="127"/>
      <c r="AB42" s="127"/>
      <c r="AC42" s="127"/>
      <c r="AD42" s="127"/>
      <c r="AE42" s="127"/>
      <c r="AF42" s="127"/>
    </row>
    <row r="43" spans="1:32" x14ac:dyDescent="0.25">
      <c r="A43" s="49">
        <f t="shared" ca="1" si="1"/>
        <v>1</v>
      </c>
      <c r="B43" s="60" t="str">
        <f t="shared" ref="B43:B58" ca="1" si="3">B10</f>
        <v>XPO</v>
      </c>
      <c r="C43" s="54">
        <f ca="1">IF(OR($B10 = "", C$8 = ""), "", CORREL(INDIRECT("Data!L3C" &amp; (MATCH($B10,Data!$A$1:$BE$1,0)+2) &amp; LastRow &amp; (MATCH($B10,Data!$A$1:$BE$1,0)+2),FALSE), INDIRECT("Data!L3C" &amp; (MATCH(C$8,Data!$A$1:$BE$1,0)+2) &amp; LastRow &amp; (MATCH(C$8,Data!$A$1:$BE$1,0)+2),FALSE)) * VLOOKUP(C$41,$B$41:$U$59,20,FALSE) * $U43)</f>
        <v>0.30694226073320435</v>
      </c>
      <c r="D43" s="52"/>
      <c r="E43" s="53">
        <f ca="1">IF(OR($B10 = "", E$8 = ""), "", CORREL(INDIRECT("Data!L3C" &amp; (MATCH($B10,Data!$A$1:$BE$1,0)+2) &amp; LastRow &amp; (MATCH($B10,Data!$A$1:$BE$1,0)+2),FALSE), INDIRECT("Data!L3C" &amp; (MATCH(E$8,Data!$A$1:$BE$1,0)+2) &amp; LastRow &amp; (MATCH(E$8,Data!$A$1:$BE$1,0)+2),FALSE)) * VLOOKUP(E$41,$B$41:$U$59,20,FALSE) * $U43)</f>
        <v>0.52315966813311243</v>
      </c>
      <c r="F43" s="53">
        <f ca="1">IF(OR($B10 = "", F$8 = ""), "", CORREL(INDIRECT("Data!L3C" &amp; (MATCH($B10,Data!$A$1:$BE$1,0)+2) &amp; LastRow &amp; (MATCH($B10,Data!$A$1:$BE$1,0)+2),FALSE), INDIRECT("Data!L3C" &amp; (MATCH(F$8,Data!$A$1:$BE$1,0)+2) &amp; LastRow &amp; (MATCH(F$8,Data!$A$1:$BE$1,0)+2),FALSE)) * VLOOKUP(F$41,$B$41:$U$59,20,FALSE) * $U43)</f>
        <v>0.39432904801043123</v>
      </c>
      <c r="G43" s="53">
        <f ca="1">IF(OR($B10 = "", G$8 = ""), "", CORREL(INDIRECT("Data!L3C" &amp; (MATCH($B10,Data!$A$1:$BE$1,0)+2) &amp; LastRow &amp; (MATCH($B10,Data!$A$1:$BE$1,0)+2),FALSE), INDIRECT("Data!L3C" &amp; (MATCH(G$8,Data!$A$1:$BE$1,0)+2) &amp; LastRow &amp; (MATCH(G$8,Data!$A$1:$BE$1,0)+2),FALSE)) * VLOOKUP(G$41,$B$41:$U$59,20,FALSE) * $U43)</f>
        <v>0.41076922626635504</v>
      </c>
      <c r="H43" s="53">
        <f ca="1">IF(OR($B10 = "", H$8 = ""), "", CORREL(INDIRECT("Data!L3C" &amp; (MATCH($B10,Data!$A$1:$BE$1,0)+2) &amp; LastRow &amp; (MATCH($B10,Data!$A$1:$BE$1,0)+2),FALSE), INDIRECT("Data!L3C" &amp; (MATCH(H$8,Data!$A$1:$BE$1,0)+2) &amp; LastRow &amp; (MATCH(H$8,Data!$A$1:$BE$1,0)+2),FALSE)) * VLOOKUP(H$41,$B$41:$U$59,20,FALSE) * $U43)</f>
        <v>0.32100968370020588</v>
      </c>
      <c r="I43" s="53">
        <f ca="1">IF(OR($B10 = "", I$8 = ""), "", CORREL(INDIRECT("Data!L3C" &amp; (MATCH($B10,Data!$A$1:$BE$1,0)+2) &amp; LastRow &amp; (MATCH($B10,Data!$A$1:$BE$1,0)+2),FALSE), INDIRECT("Data!L3C" &amp; (MATCH(I$8,Data!$A$1:$BE$1,0)+2) &amp; LastRow &amp; (MATCH(I$8,Data!$A$1:$BE$1,0)+2),FALSE)) * VLOOKUP(I$41,$B$41:$U$59,20,FALSE) * $U43)</f>
        <v>0.34020415964392992</v>
      </c>
      <c r="J43" s="53">
        <f ca="1">IF(OR($B10 = "", J$8 = ""), "", CORREL(INDIRECT("Data!L3C" &amp; (MATCH($B10,Data!$A$1:$BE$1,0)+2) &amp; LastRow &amp; (MATCH($B10,Data!$A$1:$BE$1,0)+2),FALSE), INDIRECT("Data!L3C" &amp; (MATCH(J$8,Data!$A$1:$BE$1,0)+2) &amp; LastRow &amp; (MATCH(J$8,Data!$A$1:$BE$1,0)+2),FALSE)) * VLOOKUP(J$41,$B$41:$U$59,20,FALSE) * $U43)</f>
        <v>-0.52217920512241367</v>
      </c>
      <c r="K43" s="53">
        <f ca="1">IF(OR($B10 = "", K$8 = ""), "", CORREL(INDIRECT("Data!L3C" &amp; (MATCH($B10,Data!$A$1:$BE$1,0)+2) &amp; LastRow &amp; (MATCH($B10,Data!$A$1:$BE$1,0)+2),FALSE), INDIRECT("Data!L3C" &amp; (MATCH(K$8,Data!$A$1:$BE$1,0)+2) &amp; LastRow &amp; (MATCH(K$8,Data!$A$1:$BE$1,0)+2),FALSE)) * VLOOKUP(K$41,$B$41:$U$59,20,FALSE) * $U43)</f>
        <v>-0.44344618040040362</v>
      </c>
      <c r="L43" s="53">
        <f ca="1">IF(OR($B10 = "", L$8 = ""), "", CORREL(INDIRECT("Data!L3C" &amp; (MATCH($B10,Data!$A$1:$BE$1,0)+2) &amp; LastRow &amp; (MATCH($B10,Data!$A$1:$BE$1,0)+2),FALSE), INDIRECT("Data!L3C" &amp; (MATCH(L$8,Data!$A$1:$BE$1,0)+2) &amp; LastRow &amp; (MATCH(L$8,Data!$A$1:$BE$1,0)+2),FALSE)) * VLOOKUP(L$41,$B$41:$U$59,20,FALSE) * $U43)</f>
        <v>-0.56320276257626156</v>
      </c>
      <c r="M43" s="53">
        <f ca="1">IF(OR($B10 = "", M$8 = ""), "", CORREL(INDIRECT("Data!L3C" &amp; (MATCH($B10,Data!$A$1:$BE$1,0)+2) &amp; LastRow &amp; (MATCH($B10,Data!$A$1:$BE$1,0)+2),FALSE), INDIRECT("Data!L3C" &amp; (MATCH(M$8,Data!$A$1:$BE$1,0)+2) &amp; LastRow &amp; (MATCH(M$8,Data!$A$1:$BE$1,0)+2),FALSE)) * VLOOKUP(M$41,$B$41:$U$59,20,FALSE) * $U43)</f>
        <v>-0.35087130936842087</v>
      </c>
      <c r="N43" s="53" t="str">
        <f ca="1">IF(OR($B10 = "", N$8 = ""), "", CORREL(INDIRECT("Data!L3C" &amp; (MATCH($B10,Data!$A$1:$BE$1,0)+2) &amp; LastRow &amp; (MATCH($B10,Data!$A$1:$BE$1,0)+2),FALSE), INDIRECT("Data!L3C" &amp; (MATCH(N$8,Data!$A$1:$BE$1,0)+2) &amp; LastRow &amp; (MATCH(N$8,Data!$A$1:$BE$1,0)+2),FALSE)) * VLOOKUP(N$41,$B$41:$U$59,20,FALSE) * $U43)</f>
        <v/>
      </c>
      <c r="O43" s="53" t="str">
        <f ca="1">IF(OR($B10 = "", O$8 = ""), "", CORREL(INDIRECT("Data!L3C" &amp; (MATCH($B10,Data!$A$1:$BE$1,0)+2) &amp; LastRow &amp; (MATCH($B10,Data!$A$1:$BE$1,0)+2),FALSE), INDIRECT("Data!L3C" &amp; (MATCH(O$8,Data!$A$1:$BE$1,0)+2) &amp; LastRow &amp; (MATCH(O$8,Data!$A$1:$BE$1,0)+2),FALSE)) * VLOOKUP(O$41,$B$41:$U$59,20,FALSE) * $U43)</f>
        <v/>
      </c>
      <c r="P43" s="53" t="str">
        <f ca="1">IF(OR($B10 = "", P$8 = ""), "", CORREL(INDIRECT("Data!L3C" &amp; (MATCH($B10,Data!$A$1:$BE$1,0)+2) &amp; LastRow &amp; (MATCH($B10,Data!$A$1:$BE$1,0)+2),FALSE), INDIRECT("Data!L3C" &amp; (MATCH(P$8,Data!$A$1:$BE$1,0)+2) &amp; LastRow &amp; (MATCH(P$8,Data!$A$1:$BE$1,0)+2),FALSE)) * VLOOKUP(P$41,$B$41:$U$59,20,FALSE) * $U43)</f>
        <v/>
      </c>
      <c r="Q43" s="53" t="str">
        <f ca="1">IF(OR($B10 = "", Q$8 = ""), "", CORREL(INDIRECT("Data!L3C" &amp; (MATCH($B10,Data!$A$1:$BE$1,0)+2) &amp; LastRow &amp; (MATCH($B10,Data!$A$1:$BE$1,0)+2),FALSE), INDIRECT("Data!L3C" &amp; (MATCH(Q$8,Data!$A$1:$BE$1,0)+2) &amp; LastRow &amp; (MATCH(Q$8,Data!$A$1:$BE$1,0)+2),FALSE)) * VLOOKUP(Q$41,$B$41:$U$59,20,FALSE) * $U43)</f>
        <v/>
      </c>
      <c r="R43" s="53" t="str">
        <f ca="1">IF(OR($B10 = "", R$8 = ""), "", CORREL(INDIRECT("Data!L3C" &amp; (MATCH($B10,Data!$A$1:$BE$1,0)+2) &amp; LastRow &amp; (MATCH($B10,Data!$A$1:$BE$1,0)+2),FALSE), INDIRECT("Data!L3C" &amp; (MATCH(R$8,Data!$A$1:$BE$1,0)+2) &amp; LastRow &amp; (MATCH(R$8,Data!$A$1:$BE$1,0)+2),FALSE)) * VLOOKUP(R$41,$B$41:$U$59,20,FALSE) * $U43)</f>
        <v/>
      </c>
      <c r="S43" s="53" t="str">
        <f ca="1">IF(OR($B10 = "", S$8 = ""), "", CORREL(INDIRECT("Data!L3C" &amp; (MATCH($B10,Data!$A$1:$BE$1,0)+2) &amp; LastRow &amp; (MATCH($B10,Data!$A$1:$BE$1,0)+2),FALSE), INDIRECT("Data!L3C" &amp; (MATCH(S$8,Data!$A$1:$BE$1,0)+2) &amp; LastRow &amp; (MATCH(S$8,Data!$A$1:$BE$1,0)+2),FALSE)) * VLOOKUP(S$41,$B$41:$U$59,20,FALSE) * $U43)</f>
        <v/>
      </c>
      <c r="T43" s="118" t="str">
        <f ca="1">IF(OR($B10 = "", T$8 = ""), "", CORREL(INDIRECT("Data!L3C" &amp; (MATCH($B10,Data!$A$1:$BE$1,0)+2) &amp; LastRow &amp; (MATCH($B10,Data!$A$1:$BE$1,0)+2),FALSE), INDIRECT("Data!L3C" &amp; (MATCH(T$8,Data!$A$1:$BE$1,0)+2) &amp; LastRow &amp; (MATCH(T$8,Data!$A$1:$BE$1,0)+2),FALSE)) * VLOOKUP(T$41,$B$41:$U$59,20,FALSE) * $U43)</f>
        <v/>
      </c>
      <c r="U43" s="51">
        <f>IF(COUNTBLANK(LongTickers) &lt; 8, 1, IF(COUNTBLANK(LongTickers)+COUNTBLANK(ShortTickers) &lt; 17, -1, "")   )</f>
        <v>1</v>
      </c>
      <c r="V43" s="50">
        <f t="shared" ca="1" si="2"/>
        <v>4.1671458901973907E-2</v>
      </c>
      <c r="X43" s="127"/>
      <c r="Y43" s="127"/>
      <c r="Z43" s="127"/>
      <c r="AA43" s="127"/>
      <c r="AB43" s="127"/>
      <c r="AC43" s="127"/>
      <c r="AD43" s="127"/>
      <c r="AE43" s="127"/>
      <c r="AF43" s="127"/>
    </row>
    <row r="44" spans="1:32" x14ac:dyDescent="0.25">
      <c r="A44" s="49">
        <f t="shared" ca="1" si="1"/>
        <v>1</v>
      </c>
      <c r="B44" s="60" t="str">
        <f t="shared" ca="1" si="3"/>
        <v>MOS</v>
      </c>
      <c r="C44" s="54">
        <f ca="1">IF(OR($B11 = "", C$8 = ""), "", CORREL(INDIRECT("Data!L3C" &amp; (MATCH($B11,Data!$A$1:$BE$1,0)+2) &amp; LastRow &amp; (MATCH($B11,Data!$A$1:$BE$1,0)+2),FALSE), INDIRECT("Data!L3C" &amp; (MATCH(C$8,Data!$A$1:$BE$1,0)+2) &amp; LastRow &amp; (MATCH(C$8,Data!$A$1:$BE$1,0)+2),FALSE)) * VLOOKUP(C$41,$B$41:$U$59,20,FALSE) * $U44)</f>
        <v>0.36602448558988243</v>
      </c>
      <c r="D44" s="53">
        <f ca="1">IF(OR($B11 = "", D$8 = ""), "", CORREL(INDIRECT("Data!L3C" &amp; (MATCH($B11,Data!$A$1:$BE$1,0)+2) &amp; LastRow &amp; (MATCH($B11,Data!$A$1:$BE$1,0)+2),FALSE), INDIRECT("Data!L3C" &amp; (MATCH(D$8,Data!$A$1:$BE$1,0)+2) &amp; LastRow &amp; (MATCH(D$8,Data!$A$1:$BE$1,0)+2),FALSE)) * VLOOKUP(D$41,$B$41:$U$59,20,FALSE) * $U44)</f>
        <v>0.52315966813311243</v>
      </c>
      <c r="E44" s="52"/>
      <c r="F44" s="53">
        <f ca="1">IF(OR($B11 = "", F$8 = ""), "", CORREL(INDIRECT("Data!L3C" &amp; (MATCH($B11,Data!$A$1:$BE$1,0)+2) &amp; LastRow &amp; (MATCH($B11,Data!$A$1:$BE$1,0)+2),FALSE), INDIRECT("Data!L3C" &amp; (MATCH(F$8,Data!$A$1:$BE$1,0)+2) &amp; LastRow &amp; (MATCH(F$8,Data!$A$1:$BE$1,0)+2),FALSE)) * VLOOKUP(F$41,$B$41:$U$59,20,FALSE) * $U44)</f>
        <v>0.43719214042263427</v>
      </c>
      <c r="G44" s="53">
        <f ca="1">IF(OR($B11 = "", G$8 = ""), "", CORREL(INDIRECT("Data!L3C" &amp; (MATCH($B11,Data!$A$1:$BE$1,0)+2) &amp; LastRow &amp; (MATCH($B11,Data!$A$1:$BE$1,0)+2),FALSE), INDIRECT("Data!L3C" &amp; (MATCH(G$8,Data!$A$1:$BE$1,0)+2) &amp; LastRow &amp; (MATCH(G$8,Data!$A$1:$BE$1,0)+2),FALSE)) * VLOOKUP(G$41,$B$41:$U$59,20,FALSE) * $U44)</f>
        <v>0.47703342238476582</v>
      </c>
      <c r="H44" s="53">
        <f ca="1">IF(OR($B11 = "", H$8 = ""), "", CORREL(INDIRECT("Data!L3C" &amp; (MATCH($B11,Data!$A$1:$BE$1,0)+2) &amp; LastRow &amp; (MATCH($B11,Data!$A$1:$BE$1,0)+2),FALSE), INDIRECT("Data!L3C" &amp; (MATCH(H$8,Data!$A$1:$BE$1,0)+2) &amp; LastRow &amp; (MATCH(H$8,Data!$A$1:$BE$1,0)+2),FALSE)) * VLOOKUP(H$41,$B$41:$U$59,20,FALSE) * $U44)</f>
        <v>0.32213821560142858</v>
      </c>
      <c r="I44" s="53">
        <f ca="1">IF(OR($B11 = "", I$8 = ""), "", CORREL(INDIRECT("Data!L3C" &amp; (MATCH($B11,Data!$A$1:$BE$1,0)+2) &amp; LastRow &amp; (MATCH($B11,Data!$A$1:$BE$1,0)+2),FALSE), INDIRECT("Data!L3C" &amp; (MATCH(I$8,Data!$A$1:$BE$1,0)+2) &amp; LastRow &amp; (MATCH(I$8,Data!$A$1:$BE$1,0)+2),FALSE)) * VLOOKUP(I$41,$B$41:$U$59,20,FALSE) * $U44)</f>
        <v>0.28221175952642663</v>
      </c>
      <c r="J44" s="53">
        <f ca="1">IF(OR($B11 = "", J$8 = ""), "", CORREL(INDIRECT("Data!L3C" &amp; (MATCH($B11,Data!$A$1:$BE$1,0)+2) &amp; LastRow &amp; (MATCH($B11,Data!$A$1:$BE$1,0)+2),FALSE), INDIRECT("Data!L3C" &amp; (MATCH(J$8,Data!$A$1:$BE$1,0)+2) &amp; LastRow &amp; (MATCH(J$8,Data!$A$1:$BE$1,0)+2),FALSE)) * VLOOKUP(J$41,$B$41:$U$59,20,FALSE) * $U44)</f>
        <v>-0.50312502955248328</v>
      </c>
      <c r="K44" s="53">
        <f ca="1">IF(OR($B11 = "", K$8 = ""), "", CORREL(INDIRECT("Data!L3C" &amp; (MATCH($B11,Data!$A$1:$BE$1,0)+2) &amp; LastRow &amp; (MATCH($B11,Data!$A$1:$BE$1,0)+2),FALSE), INDIRECT("Data!L3C" &amp; (MATCH(K$8,Data!$A$1:$BE$1,0)+2) &amp; LastRow &amp; (MATCH(K$8,Data!$A$1:$BE$1,0)+2),FALSE)) * VLOOKUP(K$41,$B$41:$U$59,20,FALSE) * $U44)</f>
        <v>-0.42446366314393535</v>
      </c>
      <c r="L44" s="53">
        <f ca="1">IF(OR($B11 = "", L$8 = ""), "", CORREL(INDIRECT("Data!L3C" &amp; (MATCH($B11,Data!$A$1:$BE$1,0)+2) &amp; LastRow &amp; (MATCH($B11,Data!$A$1:$BE$1,0)+2),FALSE), INDIRECT("Data!L3C" &amp; (MATCH(L$8,Data!$A$1:$BE$1,0)+2) &amp; LastRow &amp; (MATCH(L$8,Data!$A$1:$BE$1,0)+2),FALSE)) * VLOOKUP(L$41,$B$41:$U$59,20,FALSE) * $U44)</f>
        <v>-0.52095782985143468</v>
      </c>
      <c r="M44" s="53">
        <f ca="1">IF(OR($B11 = "", M$8 = ""), "", CORREL(INDIRECT("Data!L3C" &amp; (MATCH($B11,Data!$A$1:$BE$1,0)+2) &amp; LastRow &amp; (MATCH($B11,Data!$A$1:$BE$1,0)+2),FALSE), INDIRECT("Data!L3C" &amp; (MATCH(M$8,Data!$A$1:$BE$1,0)+2) &amp; LastRow &amp; (MATCH(M$8,Data!$A$1:$BE$1,0)+2),FALSE)) * VLOOKUP(M$41,$B$41:$U$59,20,FALSE) * $U44)</f>
        <v>-0.35690665119579296</v>
      </c>
      <c r="N44" s="53" t="str">
        <f ca="1">IF(OR($B11 = "", N$8 = ""), "", CORREL(INDIRECT("Data!L3C" &amp; (MATCH($B11,Data!$A$1:$BE$1,0)+2) &amp; LastRow &amp; (MATCH($B11,Data!$A$1:$BE$1,0)+2),FALSE), INDIRECT("Data!L3C" &amp; (MATCH(N$8,Data!$A$1:$BE$1,0)+2) &amp; LastRow &amp; (MATCH(N$8,Data!$A$1:$BE$1,0)+2),FALSE)) * VLOOKUP(N$41,$B$41:$U$59,20,FALSE) * $U44)</f>
        <v/>
      </c>
      <c r="O44" s="53" t="str">
        <f ca="1">IF(OR($B11 = "", O$8 = ""), "", CORREL(INDIRECT("Data!L3C" &amp; (MATCH($B11,Data!$A$1:$BE$1,0)+2) &amp; LastRow &amp; (MATCH($B11,Data!$A$1:$BE$1,0)+2),FALSE), INDIRECT("Data!L3C" &amp; (MATCH(O$8,Data!$A$1:$BE$1,0)+2) &amp; LastRow &amp; (MATCH(O$8,Data!$A$1:$BE$1,0)+2),FALSE)) * VLOOKUP(O$41,$B$41:$U$59,20,FALSE) * $U44)</f>
        <v/>
      </c>
      <c r="P44" s="53" t="str">
        <f ca="1">IF(OR($B11 = "", P$8 = ""), "", CORREL(INDIRECT("Data!L3C" &amp; (MATCH($B11,Data!$A$1:$BE$1,0)+2) &amp; LastRow &amp; (MATCH($B11,Data!$A$1:$BE$1,0)+2),FALSE), INDIRECT("Data!L3C" &amp; (MATCH(P$8,Data!$A$1:$BE$1,0)+2) &amp; LastRow &amp; (MATCH(P$8,Data!$A$1:$BE$1,0)+2),FALSE)) * VLOOKUP(P$41,$B$41:$U$59,20,FALSE) * $U44)</f>
        <v/>
      </c>
      <c r="Q44" s="53" t="str">
        <f ca="1">IF(OR($B11 = "", Q$8 = ""), "", CORREL(INDIRECT("Data!L3C" &amp; (MATCH($B11,Data!$A$1:$BE$1,0)+2) &amp; LastRow &amp; (MATCH($B11,Data!$A$1:$BE$1,0)+2),FALSE), INDIRECT("Data!L3C" &amp; (MATCH(Q$8,Data!$A$1:$BE$1,0)+2) &amp; LastRow &amp; (MATCH(Q$8,Data!$A$1:$BE$1,0)+2),FALSE)) * VLOOKUP(Q$41,$B$41:$U$59,20,FALSE) * $U44)</f>
        <v/>
      </c>
      <c r="R44" s="53" t="str">
        <f ca="1">IF(OR($B11 = "", R$8 = ""), "", CORREL(INDIRECT("Data!L3C" &amp; (MATCH($B11,Data!$A$1:$BE$1,0)+2) &amp; LastRow &amp; (MATCH($B11,Data!$A$1:$BE$1,0)+2),FALSE), INDIRECT("Data!L3C" &amp; (MATCH(R$8,Data!$A$1:$BE$1,0)+2) &amp; LastRow &amp; (MATCH(R$8,Data!$A$1:$BE$1,0)+2),FALSE)) * VLOOKUP(R$41,$B$41:$U$59,20,FALSE) * $U44)</f>
        <v/>
      </c>
      <c r="S44" s="53" t="str">
        <f ca="1">IF(OR($B11 = "", S$8 = ""), "", CORREL(INDIRECT("Data!L3C" &amp; (MATCH($B11,Data!$A$1:$BE$1,0)+2) &amp; LastRow &amp; (MATCH($B11,Data!$A$1:$BE$1,0)+2),FALSE), INDIRECT("Data!L3C" &amp; (MATCH(S$8,Data!$A$1:$BE$1,0)+2) &amp; LastRow &amp; (MATCH(S$8,Data!$A$1:$BE$1,0)+2),FALSE)) * VLOOKUP(S$41,$B$41:$U$59,20,FALSE) * $U44)</f>
        <v/>
      </c>
      <c r="T44" s="118" t="str">
        <f ca="1">IF(OR($B11 = "", T$8 = ""), "", CORREL(INDIRECT("Data!L3C" &amp; (MATCH($B11,Data!$A$1:$BE$1,0)+2) &amp; LastRow &amp; (MATCH($B11,Data!$A$1:$BE$1,0)+2),FALSE), INDIRECT("Data!L3C" &amp; (MATCH(T$8,Data!$A$1:$BE$1,0)+2) &amp; LastRow &amp; (MATCH(T$8,Data!$A$1:$BE$1,0)+2),FALSE)) * VLOOKUP(T$41,$B$41:$U$59,20,FALSE) * $U44)</f>
        <v/>
      </c>
      <c r="U44" s="51">
        <f>IF(COUNTBLANK(LongTickers) &lt; 7, 1, IF(COUNTBLANK(LongTickers)+COUNTBLANK(ShortTickers) &lt; 16, -1, "")   )</f>
        <v>1</v>
      </c>
      <c r="V44" s="50">
        <f t="shared" ca="1" si="2"/>
        <v>6.0230651791460386E-2</v>
      </c>
      <c r="X44" s="127"/>
      <c r="Y44" s="127"/>
      <c r="Z44" s="127"/>
      <c r="AA44" s="127"/>
      <c r="AB44" s="127"/>
      <c r="AC44" s="127"/>
      <c r="AD44" s="127"/>
      <c r="AE44" s="127"/>
      <c r="AF44" s="127"/>
    </row>
    <row r="45" spans="1:32" x14ac:dyDescent="0.25">
      <c r="A45" s="49">
        <f t="shared" ca="1" si="1"/>
        <v>1</v>
      </c>
      <c r="B45" s="60" t="str">
        <f t="shared" ca="1" si="3"/>
        <v>PPL</v>
      </c>
      <c r="C45" s="54">
        <f ca="1">IF(OR($B12 = "", C$8 = ""), "", CORREL(INDIRECT("Data!L3C" &amp; (MATCH($B12,Data!$A$1:$BE$1,0)+2) &amp; LastRow &amp; (MATCH($B12,Data!$A$1:$BE$1,0)+2),FALSE), INDIRECT("Data!L3C" &amp; (MATCH(C$8,Data!$A$1:$BE$1,0)+2) &amp; LastRow &amp; (MATCH(C$8,Data!$A$1:$BE$1,0)+2),FALSE)) * VLOOKUP(C$41,$B$41:$U$59,20,FALSE) * $U45)</f>
        <v>0.18329176050271012</v>
      </c>
      <c r="D45" s="53">
        <f ca="1">IF(OR($B12 = "", D$8 = ""), "", CORREL(INDIRECT("Data!L3C" &amp; (MATCH($B12,Data!$A$1:$BE$1,0)+2) &amp; LastRow &amp; (MATCH($B12,Data!$A$1:$BE$1,0)+2),FALSE), INDIRECT("Data!L3C" &amp; (MATCH(D$8,Data!$A$1:$BE$1,0)+2) &amp; LastRow &amp; (MATCH(D$8,Data!$A$1:$BE$1,0)+2),FALSE)) * VLOOKUP(D$41,$B$41:$U$59,20,FALSE) * $U45)</f>
        <v>0.39432904801043123</v>
      </c>
      <c r="E45" s="53">
        <f ca="1">IF(OR($B12 = "", E$8 = ""), "", CORREL(INDIRECT("Data!L3C" &amp; (MATCH($B12,Data!$A$1:$BE$1,0)+2) &amp; LastRow &amp; (MATCH($B12,Data!$A$1:$BE$1,0)+2),FALSE), INDIRECT("Data!L3C" &amp; (MATCH(E$8,Data!$A$1:$BE$1,0)+2) &amp; LastRow &amp; (MATCH(E$8,Data!$A$1:$BE$1,0)+2),FALSE)) * VLOOKUP(E$41,$B$41:$U$59,20,FALSE) * $U45)</f>
        <v>0.43719214042263427</v>
      </c>
      <c r="F45" s="52"/>
      <c r="G45" s="53">
        <f ca="1">IF(OR($B12 = "", G$8 = ""), "", CORREL(INDIRECT("Data!L3C" &amp; (MATCH($B12,Data!$A$1:$BE$1,0)+2) &amp; LastRow &amp; (MATCH($B12,Data!$A$1:$BE$1,0)+2),FALSE), INDIRECT("Data!L3C" &amp; (MATCH(G$8,Data!$A$1:$BE$1,0)+2) &amp; LastRow &amp; (MATCH(G$8,Data!$A$1:$BE$1,0)+2),FALSE)) * VLOOKUP(G$41,$B$41:$U$59,20,FALSE) * $U45)</f>
        <v>0.37678831126728807</v>
      </c>
      <c r="H45" s="53">
        <f ca="1">IF(OR($B12 = "", H$8 = ""), "", CORREL(INDIRECT("Data!L3C" &amp; (MATCH($B12,Data!$A$1:$BE$1,0)+2) &amp; LastRow &amp; (MATCH($B12,Data!$A$1:$BE$1,0)+2),FALSE), INDIRECT("Data!L3C" &amp; (MATCH(H$8,Data!$A$1:$BE$1,0)+2) &amp; LastRow &amp; (MATCH(H$8,Data!$A$1:$BE$1,0)+2),FALSE)) * VLOOKUP(H$41,$B$41:$U$59,20,FALSE) * $U45)</f>
        <v>0.24680133461276446</v>
      </c>
      <c r="I45" s="53">
        <f ca="1">IF(OR($B12 = "", I$8 = ""), "", CORREL(INDIRECT("Data!L3C" &amp; (MATCH($B12,Data!$A$1:$BE$1,0)+2) &amp; LastRow &amp; (MATCH($B12,Data!$A$1:$BE$1,0)+2),FALSE), INDIRECT("Data!L3C" &amp; (MATCH(I$8,Data!$A$1:$BE$1,0)+2) &amp; LastRow &amp; (MATCH(I$8,Data!$A$1:$BE$1,0)+2),FALSE)) * VLOOKUP(I$41,$B$41:$U$59,20,FALSE) * $U45)</f>
        <v>0.26505773071476368</v>
      </c>
      <c r="J45" s="53">
        <f ca="1">IF(OR($B12 = "", J$8 = ""), "", CORREL(INDIRECT("Data!L3C" &amp; (MATCH($B12,Data!$A$1:$BE$1,0)+2) &amp; LastRow &amp; (MATCH($B12,Data!$A$1:$BE$1,0)+2),FALSE), INDIRECT("Data!L3C" &amp; (MATCH(J$8,Data!$A$1:$BE$1,0)+2) &amp; LastRow &amp; (MATCH(J$8,Data!$A$1:$BE$1,0)+2),FALSE)) * VLOOKUP(J$41,$B$41:$U$59,20,FALSE) * $U45)</f>
        <v>-0.39084305705207822</v>
      </c>
      <c r="K45" s="53">
        <f ca="1">IF(OR($B12 = "", K$8 = ""), "", CORREL(INDIRECT("Data!L3C" &amp; (MATCH($B12,Data!$A$1:$BE$1,0)+2) &amp; LastRow &amp; (MATCH($B12,Data!$A$1:$BE$1,0)+2),FALSE), INDIRECT("Data!L3C" &amp; (MATCH(K$8,Data!$A$1:$BE$1,0)+2) &amp; LastRow &amp; (MATCH(K$8,Data!$A$1:$BE$1,0)+2),FALSE)) * VLOOKUP(K$41,$B$41:$U$59,20,FALSE) * $U45)</f>
        <v>-0.32943136035891357</v>
      </c>
      <c r="L45" s="53">
        <f ca="1">IF(OR($B12 = "", L$8 = ""), "", CORREL(INDIRECT("Data!L3C" &amp; (MATCH($B12,Data!$A$1:$BE$1,0)+2) &amp; LastRow &amp; (MATCH($B12,Data!$A$1:$BE$1,0)+2),FALSE), INDIRECT("Data!L3C" &amp; (MATCH(L$8,Data!$A$1:$BE$1,0)+2) &amp; LastRow &amp; (MATCH(L$8,Data!$A$1:$BE$1,0)+2),FALSE)) * VLOOKUP(L$41,$B$41:$U$59,20,FALSE) * $U45)</f>
        <v>-0.47997384328452525</v>
      </c>
      <c r="M45" s="53">
        <f ca="1">IF(OR($B12 = "", M$8 = ""), "", CORREL(INDIRECT("Data!L3C" &amp; (MATCH($B12,Data!$A$1:$BE$1,0)+2) &amp; LastRow &amp; (MATCH($B12,Data!$A$1:$BE$1,0)+2),FALSE), INDIRECT("Data!L3C" &amp; (MATCH(M$8,Data!$A$1:$BE$1,0)+2) &amp; LastRow &amp; (MATCH(M$8,Data!$A$1:$BE$1,0)+2),FALSE)) * VLOOKUP(M$41,$B$41:$U$59,20,FALSE) * $U45)</f>
        <v>-0.22950334004984271</v>
      </c>
      <c r="N45" s="53" t="str">
        <f ca="1">IF(OR($B12 = "", N$8 = ""), "", CORREL(INDIRECT("Data!L3C" &amp; (MATCH($B12,Data!$A$1:$BE$1,0)+2) &amp; LastRow &amp; (MATCH($B12,Data!$A$1:$BE$1,0)+2),FALSE), INDIRECT("Data!L3C" &amp; (MATCH(N$8,Data!$A$1:$BE$1,0)+2) &amp; LastRow &amp; (MATCH(N$8,Data!$A$1:$BE$1,0)+2),FALSE)) * VLOOKUP(N$41,$B$41:$U$59,20,FALSE) * $U45)</f>
        <v/>
      </c>
      <c r="O45" s="53" t="str">
        <f ca="1">IF(OR($B12 = "", O$8 = ""), "", CORREL(INDIRECT("Data!L3C" &amp; (MATCH($B12,Data!$A$1:$BE$1,0)+2) &amp; LastRow &amp; (MATCH($B12,Data!$A$1:$BE$1,0)+2),FALSE), INDIRECT("Data!L3C" &amp; (MATCH(O$8,Data!$A$1:$BE$1,0)+2) &amp; LastRow &amp; (MATCH(O$8,Data!$A$1:$BE$1,0)+2),FALSE)) * VLOOKUP(O$41,$B$41:$U$59,20,FALSE) * $U45)</f>
        <v/>
      </c>
      <c r="P45" s="53" t="str">
        <f ca="1">IF(OR($B12 = "", P$8 = ""), "", CORREL(INDIRECT("Data!L3C" &amp; (MATCH($B12,Data!$A$1:$BE$1,0)+2) &amp; LastRow &amp; (MATCH($B12,Data!$A$1:$BE$1,0)+2),FALSE), INDIRECT("Data!L3C" &amp; (MATCH(P$8,Data!$A$1:$BE$1,0)+2) &amp; LastRow &amp; (MATCH(P$8,Data!$A$1:$BE$1,0)+2),FALSE)) * VLOOKUP(P$41,$B$41:$U$59,20,FALSE) * $U45)</f>
        <v/>
      </c>
      <c r="Q45" s="53" t="str">
        <f ca="1">IF(OR($B12 = "", Q$8 = ""), "", CORREL(INDIRECT("Data!L3C" &amp; (MATCH($B12,Data!$A$1:$BE$1,0)+2) &amp; LastRow &amp; (MATCH($B12,Data!$A$1:$BE$1,0)+2),FALSE), INDIRECT("Data!L3C" &amp; (MATCH(Q$8,Data!$A$1:$BE$1,0)+2) &amp; LastRow &amp; (MATCH(Q$8,Data!$A$1:$BE$1,0)+2),FALSE)) * VLOOKUP(Q$41,$B$41:$U$59,20,FALSE) * $U45)</f>
        <v/>
      </c>
      <c r="R45" s="53" t="str">
        <f ca="1">IF(OR($B12 = "", R$8 = ""), "", CORREL(INDIRECT("Data!L3C" &amp; (MATCH($B12,Data!$A$1:$BE$1,0)+2) &amp; LastRow &amp; (MATCH($B12,Data!$A$1:$BE$1,0)+2),FALSE), INDIRECT("Data!L3C" &amp; (MATCH(R$8,Data!$A$1:$BE$1,0)+2) &amp; LastRow &amp; (MATCH(R$8,Data!$A$1:$BE$1,0)+2),FALSE)) * VLOOKUP(R$41,$B$41:$U$59,20,FALSE) * $U45)</f>
        <v/>
      </c>
      <c r="S45" s="53" t="str">
        <f ca="1">IF(OR($B12 = "", S$8 = ""), "", CORREL(INDIRECT("Data!L3C" &amp; (MATCH($B12,Data!$A$1:$BE$1,0)+2) &amp; LastRow &amp; (MATCH($B12,Data!$A$1:$BE$1,0)+2),FALSE), INDIRECT("Data!L3C" &amp; (MATCH(S$8,Data!$A$1:$BE$1,0)+2) &amp; LastRow &amp; (MATCH(S$8,Data!$A$1:$BE$1,0)+2),FALSE)) * VLOOKUP(S$41,$B$41:$U$59,20,FALSE) * $U45)</f>
        <v/>
      </c>
      <c r="T45" s="118" t="str">
        <f ca="1">IF(OR($B12 = "", T$8 = ""), "", CORREL(INDIRECT("Data!L3C" &amp; (MATCH($B12,Data!$A$1:$BE$1,0)+2) &amp; LastRow &amp; (MATCH($B12,Data!$A$1:$BE$1,0)+2),FALSE), INDIRECT("Data!L3C" &amp; (MATCH(T$8,Data!$A$1:$BE$1,0)+2) &amp; LastRow &amp; (MATCH(T$8,Data!$A$1:$BE$1,0)+2),FALSE)) * VLOOKUP(T$41,$B$41:$U$59,20,FALSE) * $U45)</f>
        <v/>
      </c>
      <c r="U45" s="51">
        <f>IF(COUNTBLANK(LongTickers) &lt; 6, 1, IF(COUNTBLANK(LongTickers)+COUNTBLANK(ShortTickers) &lt; 15, -1, "")   )</f>
        <v>1</v>
      </c>
      <c r="V45" s="50">
        <f t="shared" ca="1" si="2"/>
        <v>4.7370872478523188E-2</v>
      </c>
      <c r="W45" s="55"/>
      <c r="X45" s="127"/>
      <c r="Y45" s="127"/>
      <c r="Z45" s="127"/>
      <c r="AA45" s="127"/>
      <c r="AB45" s="127"/>
      <c r="AC45" s="127"/>
      <c r="AD45" s="127"/>
      <c r="AE45" s="127"/>
      <c r="AF45" s="127"/>
    </row>
    <row r="46" spans="1:32" x14ac:dyDescent="0.25">
      <c r="A46" s="49">
        <f t="shared" ca="1" si="1"/>
        <v>1</v>
      </c>
      <c r="B46" s="60" t="str">
        <f t="shared" ca="1" si="3"/>
        <v>TTEC</v>
      </c>
      <c r="C46" s="54">
        <f ca="1">IF(OR($B13 = "", C$8 = ""), "", CORREL(INDIRECT("Data!L3C" &amp; (MATCH($B13,Data!$A$1:$BE$1,0)+2) &amp; LastRow &amp; (MATCH($B13,Data!$A$1:$BE$1,0)+2),FALSE), INDIRECT("Data!L3C" &amp; (MATCH(C$8,Data!$A$1:$BE$1,0)+2) &amp; LastRow &amp; (MATCH(C$8,Data!$A$1:$BE$1,0)+2),FALSE)) * VLOOKUP(C$41,$B$41:$U$59,20,FALSE) * $U46)</f>
        <v>0.28847542008035859</v>
      </c>
      <c r="D46" s="53">
        <f ca="1">IF(OR($B13 = "", D$8 = ""), "", CORREL(INDIRECT("Data!L3C" &amp; (MATCH($B13,Data!$A$1:$BE$1,0)+2) &amp; LastRow &amp; (MATCH($B13,Data!$A$1:$BE$1,0)+2),FALSE), INDIRECT("Data!L3C" &amp; (MATCH(D$8,Data!$A$1:$BE$1,0)+2) &amp; LastRow &amp; (MATCH(D$8,Data!$A$1:$BE$1,0)+2),FALSE)) * VLOOKUP(D$41,$B$41:$U$59,20,FALSE) * $U46)</f>
        <v>0.41076922626635504</v>
      </c>
      <c r="E46" s="53">
        <f ca="1">IF(OR($B13 = "", E$8 = ""), "", CORREL(INDIRECT("Data!L3C" &amp; (MATCH($B13,Data!$A$1:$BE$1,0)+2) &amp; LastRow &amp; (MATCH($B13,Data!$A$1:$BE$1,0)+2),FALSE), INDIRECT("Data!L3C" &amp; (MATCH(E$8,Data!$A$1:$BE$1,0)+2) &amp; LastRow &amp; (MATCH(E$8,Data!$A$1:$BE$1,0)+2),FALSE)) * VLOOKUP(E$41,$B$41:$U$59,20,FALSE) * $U46)</f>
        <v>0.47703342238476582</v>
      </c>
      <c r="F46" s="53">
        <f ca="1">IF(OR($B13 = "", F$8 = ""), "", CORREL(INDIRECT("Data!L3C" &amp; (MATCH($B13,Data!$A$1:$BE$1,0)+2) &amp; LastRow &amp; (MATCH($B13,Data!$A$1:$BE$1,0)+2),FALSE), INDIRECT("Data!L3C" &amp; (MATCH(F$8,Data!$A$1:$BE$1,0)+2) &amp; LastRow &amp; (MATCH(F$8,Data!$A$1:$BE$1,0)+2),FALSE)) * VLOOKUP(F$41,$B$41:$U$59,20,FALSE) * $U46)</f>
        <v>0.37678831126728807</v>
      </c>
      <c r="G46" s="52"/>
      <c r="H46" s="53">
        <f ca="1">IF(OR($B13 = "", H$8 = ""), "", CORREL(INDIRECT("Data!L3C" &amp; (MATCH($B13,Data!$A$1:$BE$1,0)+2) &amp; LastRow &amp; (MATCH($B13,Data!$A$1:$BE$1,0)+2),FALSE), INDIRECT("Data!L3C" &amp; (MATCH(H$8,Data!$A$1:$BE$1,0)+2) &amp; LastRow &amp; (MATCH(H$8,Data!$A$1:$BE$1,0)+2),FALSE)) * VLOOKUP(H$41,$B$41:$U$59,20,FALSE) * $U46)</f>
        <v>0.37540194371397079</v>
      </c>
      <c r="I46" s="53">
        <f ca="1">IF(OR($B13 = "", I$8 = ""), "", CORREL(INDIRECT("Data!L3C" &amp; (MATCH($B13,Data!$A$1:$BE$1,0)+2) &amp; LastRow &amp; (MATCH($B13,Data!$A$1:$BE$1,0)+2),FALSE), INDIRECT("Data!L3C" &amp; (MATCH(I$8,Data!$A$1:$BE$1,0)+2) &amp; LastRow &amp; (MATCH(I$8,Data!$A$1:$BE$1,0)+2),FALSE)) * VLOOKUP(I$41,$B$41:$U$59,20,FALSE) * $U46)</f>
        <v>0.33000483951443355</v>
      </c>
      <c r="J46" s="53">
        <f ca="1">IF(OR($B13 = "", J$8 = ""), "", CORREL(INDIRECT("Data!L3C" &amp; (MATCH($B13,Data!$A$1:$BE$1,0)+2) &amp; LastRow &amp; (MATCH($B13,Data!$A$1:$BE$1,0)+2),FALSE), INDIRECT("Data!L3C" &amp; (MATCH(J$8,Data!$A$1:$BE$1,0)+2) &amp; LastRow &amp; (MATCH(J$8,Data!$A$1:$BE$1,0)+2),FALSE)) * VLOOKUP(J$41,$B$41:$U$59,20,FALSE) * $U46)</f>
        <v>-0.39808049893243203</v>
      </c>
      <c r="K46" s="53">
        <f ca="1">IF(OR($B13 = "", K$8 = ""), "", CORREL(INDIRECT("Data!L3C" &amp; (MATCH($B13,Data!$A$1:$BE$1,0)+2) &amp; LastRow &amp; (MATCH($B13,Data!$A$1:$BE$1,0)+2),FALSE), INDIRECT("Data!L3C" &amp; (MATCH(K$8,Data!$A$1:$BE$1,0)+2) &amp; LastRow &amp; (MATCH(K$8,Data!$A$1:$BE$1,0)+2),FALSE)) * VLOOKUP(K$41,$B$41:$U$59,20,FALSE) * $U46)</f>
        <v>-0.39949497038896747</v>
      </c>
      <c r="L46" s="53">
        <f ca="1">IF(OR($B13 = "", L$8 = ""), "", CORREL(INDIRECT("Data!L3C" &amp; (MATCH($B13,Data!$A$1:$BE$1,0)+2) &amp; LastRow &amp; (MATCH($B13,Data!$A$1:$BE$1,0)+2),FALSE), INDIRECT("Data!L3C" &amp; (MATCH(L$8,Data!$A$1:$BE$1,0)+2) &amp; LastRow &amp; (MATCH(L$8,Data!$A$1:$BE$1,0)+2),FALSE)) * VLOOKUP(L$41,$B$41:$U$59,20,FALSE) * $U46)</f>
        <v>-0.51318888104765692</v>
      </c>
      <c r="M46" s="53">
        <f ca="1">IF(OR($B13 = "", M$8 = ""), "", CORREL(INDIRECT("Data!L3C" &amp; (MATCH($B13,Data!$A$1:$BE$1,0)+2) &amp; LastRow &amp; (MATCH($B13,Data!$A$1:$BE$1,0)+2),FALSE), INDIRECT("Data!L3C" &amp; (MATCH(M$8,Data!$A$1:$BE$1,0)+2) &amp; LastRow &amp; (MATCH(M$8,Data!$A$1:$BE$1,0)+2),FALSE)) * VLOOKUP(M$41,$B$41:$U$59,20,FALSE) * $U46)</f>
        <v>-0.39721026901772072</v>
      </c>
      <c r="N46" s="53" t="str">
        <f ca="1">IF(OR($B13 = "", N$8 = ""), "", CORREL(INDIRECT("Data!L3C" &amp; (MATCH($B13,Data!$A$1:$BE$1,0)+2) &amp; LastRow &amp; (MATCH($B13,Data!$A$1:$BE$1,0)+2),FALSE), INDIRECT("Data!L3C" &amp; (MATCH(N$8,Data!$A$1:$BE$1,0)+2) &amp; LastRow &amp; (MATCH(N$8,Data!$A$1:$BE$1,0)+2),FALSE)) * VLOOKUP(N$41,$B$41:$U$59,20,FALSE) * $U46)</f>
        <v/>
      </c>
      <c r="O46" s="53" t="str">
        <f ca="1">IF(OR($B13 = "", O$8 = ""), "", CORREL(INDIRECT("Data!L3C" &amp; (MATCH($B13,Data!$A$1:$BE$1,0)+2) &amp; LastRow &amp; (MATCH($B13,Data!$A$1:$BE$1,0)+2),FALSE), INDIRECT("Data!L3C" &amp; (MATCH(O$8,Data!$A$1:$BE$1,0)+2) &amp; LastRow &amp; (MATCH(O$8,Data!$A$1:$BE$1,0)+2),FALSE)) * VLOOKUP(O$41,$B$41:$U$59,20,FALSE) * $U46)</f>
        <v/>
      </c>
      <c r="P46" s="53" t="str">
        <f ca="1">IF(OR($B13 = "", P$8 = ""), "", CORREL(INDIRECT("Data!L3C" &amp; (MATCH($B13,Data!$A$1:$BE$1,0)+2) &amp; LastRow &amp; (MATCH($B13,Data!$A$1:$BE$1,0)+2),FALSE), INDIRECT("Data!L3C" &amp; (MATCH(P$8,Data!$A$1:$BE$1,0)+2) &amp; LastRow &amp; (MATCH(P$8,Data!$A$1:$BE$1,0)+2),FALSE)) * VLOOKUP(P$41,$B$41:$U$59,20,FALSE) * $U46)</f>
        <v/>
      </c>
      <c r="Q46" s="53" t="str">
        <f ca="1">IF(OR($B13 = "", Q$8 = ""), "", CORREL(INDIRECT("Data!L3C" &amp; (MATCH($B13,Data!$A$1:$BE$1,0)+2) &amp; LastRow &amp; (MATCH($B13,Data!$A$1:$BE$1,0)+2),FALSE), INDIRECT("Data!L3C" &amp; (MATCH(Q$8,Data!$A$1:$BE$1,0)+2) &amp; LastRow &amp; (MATCH(Q$8,Data!$A$1:$BE$1,0)+2),FALSE)) * VLOOKUP(Q$41,$B$41:$U$59,20,FALSE) * $U46)</f>
        <v/>
      </c>
      <c r="R46" s="53" t="str">
        <f ca="1">IF(OR($B13 = "", R$8 = ""), "", CORREL(INDIRECT("Data!L3C" &amp; (MATCH($B13,Data!$A$1:$BE$1,0)+2) &amp; LastRow &amp; (MATCH($B13,Data!$A$1:$BE$1,0)+2),FALSE), INDIRECT("Data!L3C" &amp; (MATCH(R$8,Data!$A$1:$BE$1,0)+2) &amp; LastRow &amp; (MATCH(R$8,Data!$A$1:$BE$1,0)+2),FALSE)) * VLOOKUP(R$41,$B$41:$U$59,20,FALSE) * $U46)</f>
        <v/>
      </c>
      <c r="S46" s="53" t="str">
        <f ca="1">IF(OR($B13 = "", S$8 = ""), "", CORREL(INDIRECT("Data!L3C" &amp; (MATCH($B13,Data!$A$1:$BE$1,0)+2) &amp; LastRow &amp; (MATCH($B13,Data!$A$1:$BE$1,0)+2),FALSE), INDIRECT("Data!L3C" &amp; (MATCH(S$8,Data!$A$1:$BE$1,0)+2) &amp; LastRow &amp; (MATCH(S$8,Data!$A$1:$BE$1,0)+2),FALSE)) * VLOOKUP(S$41,$B$41:$U$59,20,FALSE) * $U46)</f>
        <v/>
      </c>
      <c r="T46" s="118" t="str">
        <f ca="1">IF(OR($B13 = "", T$8 = ""), "", CORREL(INDIRECT("Data!L3C" &amp; (MATCH($B13,Data!$A$1:$BE$1,0)+2) &amp; LastRow &amp; (MATCH($B13,Data!$A$1:$BE$1,0)+2),FALSE), INDIRECT("Data!L3C" &amp; (MATCH(T$8,Data!$A$1:$BE$1,0)+2) &amp; LastRow &amp; (MATCH(T$8,Data!$A$1:$BE$1,0)+2),FALSE)) * VLOOKUP(T$41,$B$41:$U$59,20,FALSE) * $U46)</f>
        <v/>
      </c>
      <c r="U46" s="51">
        <f>IF(COUNTBLANK(LongTickers) &lt; 5, 1, IF(COUNTBLANK(LongTickers)+COUNTBLANK(ShortTickers) &lt; 14, -1, "")   )</f>
        <v>1</v>
      </c>
      <c r="V46" s="50">
        <f t="shared" ca="1" si="2"/>
        <v>5.5049854384039511E-2</v>
      </c>
      <c r="W46" s="55"/>
      <c r="X46" s="127"/>
      <c r="Y46" s="127"/>
      <c r="Z46" s="127"/>
      <c r="AA46" s="127"/>
      <c r="AB46" s="127"/>
      <c r="AC46" s="127"/>
      <c r="AD46" s="127"/>
      <c r="AE46" s="127"/>
      <c r="AF46" s="127"/>
    </row>
    <row r="47" spans="1:32" x14ac:dyDescent="0.25">
      <c r="A47" s="49">
        <f t="shared" ca="1" si="1"/>
        <v>1</v>
      </c>
      <c r="B47" s="60" t="str">
        <f t="shared" ca="1" si="3"/>
        <v>WING</v>
      </c>
      <c r="C47" s="54">
        <f ca="1">IF(OR($B14 = "", C$8 = ""), "", CORREL(INDIRECT("Data!L3C" &amp; (MATCH($B14,Data!$A$1:$BE$1,0)+2) &amp; LastRow &amp; (MATCH($B14,Data!$A$1:$BE$1,0)+2),FALSE), INDIRECT("Data!L3C" &amp; (MATCH(C$8,Data!$A$1:$BE$1,0)+2) &amp; LastRow &amp; (MATCH(C$8,Data!$A$1:$BE$1,0)+2),FALSE)) * VLOOKUP(C$41,$B$41:$U$59,20,FALSE) * $U47)</f>
        <v>0.17065133994021076</v>
      </c>
      <c r="D47" s="53">
        <f ca="1">IF(OR($B14 = "", D$8 = ""), "", CORREL(INDIRECT("Data!L3C" &amp; (MATCH($B14,Data!$A$1:$BE$1,0)+2) &amp; LastRow &amp; (MATCH($B14,Data!$A$1:$BE$1,0)+2),FALSE), INDIRECT("Data!L3C" &amp; (MATCH(D$8,Data!$A$1:$BE$1,0)+2) &amp; LastRow &amp; (MATCH(D$8,Data!$A$1:$BE$1,0)+2),FALSE)) * VLOOKUP(D$41,$B$41:$U$59,20,FALSE) * $U47)</f>
        <v>0.32100968370020588</v>
      </c>
      <c r="E47" s="53">
        <f ca="1">IF(OR($B14 = "", E$8 = ""), "", CORREL(INDIRECT("Data!L3C" &amp; (MATCH($B14,Data!$A$1:$BE$1,0)+2) &amp; LastRow &amp; (MATCH($B14,Data!$A$1:$BE$1,0)+2),FALSE), INDIRECT("Data!L3C" &amp; (MATCH(E$8,Data!$A$1:$BE$1,0)+2) &amp; LastRow &amp; (MATCH(E$8,Data!$A$1:$BE$1,0)+2),FALSE)) * VLOOKUP(E$41,$B$41:$U$59,20,FALSE) * $U47)</f>
        <v>0.32213821560142858</v>
      </c>
      <c r="F47" s="53">
        <f ca="1">IF(OR($B14 = "", F$8 = ""), "", CORREL(INDIRECT("Data!L3C" &amp; (MATCH($B14,Data!$A$1:$BE$1,0)+2) &amp; LastRow &amp; (MATCH($B14,Data!$A$1:$BE$1,0)+2),FALSE), INDIRECT("Data!L3C" &amp; (MATCH(F$8,Data!$A$1:$BE$1,0)+2) &amp; LastRow &amp; (MATCH(F$8,Data!$A$1:$BE$1,0)+2),FALSE)) * VLOOKUP(F$41,$B$41:$U$59,20,FALSE) * $U47)</f>
        <v>0.24680133461276446</v>
      </c>
      <c r="G47" s="53">
        <f ca="1">IF(OR($B14 = "", G$8 = ""), "", CORREL(INDIRECT("Data!L3C" &amp; (MATCH($B14,Data!$A$1:$BE$1,0)+2) &amp; LastRow &amp; (MATCH($B14,Data!$A$1:$BE$1,0)+2),FALSE), INDIRECT("Data!L3C" &amp; (MATCH(G$8,Data!$A$1:$BE$1,0)+2) &amp; LastRow &amp; (MATCH(G$8,Data!$A$1:$BE$1,0)+2),FALSE)) * VLOOKUP(G$41,$B$41:$U$59,20,FALSE) * $U47)</f>
        <v>0.37540194371397079</v>
      </c>
      <c r="H47" s="52"/>
      <c r="I47" s="53">
        <f ca="1">IF(OR($B14 = "", I$8 = ""), "", CORREL(INDIRECT("Data!L3C" &amp; (MATCH($B14,Data!$A$1:$BE$1,0)+2) &amp; LastRow &amp; (MATCH($B14,Data!$A$1:$BE$1,0)+2),FALSE), INDIRECT("Data!L3C" &amp; (MATCH(I$8,Data!$A$1:$BE$1,0)+2) &amp; LastRow &amp; (MATCH(I$8,Data!$A$1:$BE$1,0)+2),FALSE)) * VLOOKUP(I$41,$B$41:$U$59,20,FALSE) * $U47)</f>
        <v>0.32085093901019124</v>
      </c>
      <c r="J47" s="53">
        <f ca="1">IF(OR($B14 = "", J$8 = ""), "", CORREL(INDIRECT("Data!L3C" &amp; (MATCH($B14,Data!$A$1:$BE$1,0)+2) &amp; LastRow &amp; (MATCH($B14,Data!$A$1:$BE$1,0)+2),FALSE), INDIRECT("Data!L3C" &amp; (MATCH(J$8,Data!$A$1:$BE$1,0)+2) &amp; LastRow &amp; (MATCH(J$8,Data!$A$1:$BE$1,0)+2),FALSE)) * VLOOKUP(J$41,$B$41:$U$59,20,FALSE) * $U47)</f>
        <v>-0.30222742275155473</v>
      </c>
      <c r="K47" s="53">
        <f ca="1">IF(OR($B14 = "", K$8 = ""), "", CORREL(INDIRECT("Data!L3C" &amp; (MATCH($B14,Data!$A$1:$BE$1,0)+2) &amp; LastRow &amp; (MATCH($B14,Data!$A$1:$BE$1,0)+2),FALSE), INDIRECT("Data!L3C" &amp; (MATCH(K$8,Data!$A$1:$BE$1,0)+2) &amp; LastRow &amp; (MATCH(K$8,Data!$A$1:$BE$1,0)+2),FALSE)) * VLOOKUP(K$41,$B$41:$U$59,20,FALSE) * $U47)</f>
        <v>-0.36738688699193134</v>
      </c>
      <c r="L47" s="53">
        <f ca="1">IF(OR($B14 = "", L$8 = ""), "", CORREL(INDIRECT("Data!L3C" &amp; (MATCH($B14,Data!$A$1:$BE$1,0)+2) &amp; LastRow &amp; (MATCH($B14,Data!$A$1:$BE$1,0)+2),FALSE), INDIRECT("Data!L3C" &amp; (MATCH(L$8,Data!$A$1:$BE$1,0)+2) &amp; LastRow &amp; (MATCH(L$8,Data!$A$1:$BE$1,0)+2),FALSE)) * VLOOKUP(L$41,$B$41:$U$59,20,FALSE) * $U47)</f>
        <v>-0.46919470097339577</v>
      </c>
      <c r="M47" s="53">
        <f ca="1">IF(OR($B14 = "", M$8 = ""), "", CORREL(INDIRECT("Data!L3C" &amp; (MATCH($B14,Data!$A$1:$BE$1,0)+2) &amp; LastRow &amp; (MATCH($B14,Data!$A$1:$BE$1,0)+2),FALSE), INDIRECT("Data!L3C" &amp; (MATCH(M$8,Data!$A$1:$BE$1,0)+2) &amp; LastRow &amp; (MATCH(M$8,Data!$A$1:$BE$1,0)+2),FALSE)) * VLOOKUP(M$41,$B$41:$U$59,20,FALSE) * $U47)</f>
        <v>-0.33005881778130269</v>
      </c>
      <c r="N47" s="53" t="str">
        <f ca="1">IF(OR($B14 = "", N$8 = ""), "", CORREL(INDIRECT("Data!L3C" &amp; (MATCH($B14,Data!$A$1:$BE$1,0)+2) &amp; LastRow &amp; (MATCH($B14,Data!$A$1:$BE$1,0)+2),FALSE), INDIRECT("Data!L3C" &amp; (MATCH(N$8,Data!$A$1:$BE$1,0)+2) &amp; LastRow &amp; (MATCH(N$8,Data!$A$1:$BE$1,0)+2),FALSE)) * VLOOKUP(N$41,$B$41:$U$59,20,FALSE) * $U47)</f>
        <v/>
      </c>
      <c r="O47" s="53" t="str">
        <f ca="1">IF(OR($B14 = "", O$8 = ""), "", CORREL(INDIRECT("Data!L3C" &amp; (MATCH($B14,Data!$A$1:$BE$1,0)+2) &amp; LastRow &amp; (MATCH($B14,Data!$A$1:$BE$1,0)+2),FALSE), INDIRECT("Data!L3C" &amp; (MATCH(O$8,Data!$A$1:$BE$1,0)+2) &amp; LastRow &amp; (MATCH(O$8,Data!$A$1:$BE$1,0)+2),FALSE)) * VLOOKUP(O$41,$B$41:$U$59,20,FALSE) * $U47)</f>
        <v/>
      </c>
      <c r="P47" s="53" t="str">
        <f ca="1">IF(OR($B14 = "", P$8 = ""), "", CORREL(INDIRECT("Data!L3C" &amp; (MATCH($B14,Data!$A$1:$BE$1,0)+2) &amp; LastRow &amp; (MATCH($B14,Data!$A$1:$BE$1,0)+2),FALSE), INDIRECT("Data!L3C" &amp; (MATCH(P$8,Data!$A$1:$BE$1,0)+2) &amp; LastRow &amp; (MATCH(P$8,Data!$A$1:$BE$1,0)+2),FALSE)) * VLOOKUP(P$41,$B$41:$U$59,20,FALSE) * $U47)</f>
        <v/>
      </c>
      <c r="Q47" s="53" t="str">
        <f ca="1">IF(OR($B14 = "", Q$8 = ""), "", CORREL(INDIRECT("Data!L3C" &amp; (MATCH($B14,Data!$A$1:$BE$1,0)+2) &amp; LastRow &amp; (MATCH($B14,Data!$A$1:$BE$1,0)+2),FALSE), INDIRECT("Data!L3C" &amp; (MATCH(Q$8,Data!$A$1:$BE$1,0)+2) &amp; LastRow &amp; (MATCH(Q$8,Data!$A$1:$BE$1,0)+2),FALSE)) * VLOOKUP(Q$41,$B$41:$U$59,20,FALSE) * $U47)</f>
        <v/>
      </c>
      <c r="R47" s="53" t="str">
        <f ca="1">IF(OR($B14 = "", R$8 = ""), "", CORREL(INDIRECT("Data!L3C" &amp; (MATCH($B14,Data!$A$1:$BE$1,0)+2) &amp; LastRow &amp; (MATCH($B14,Data!$A$1:$BE$1,0)+2),FALSE), INDIRECT("Data!L3C" &amp; (MATCH(R$8,Data!$A$1:$BE$1,0)+2) &amp; LastRow &amp; (MATCH(R$8,Data!$A$1:$BE$1,0)+2),FALSE)) * VLOOKUP(R$41,$B$41:$U$59,20,FALSE) * $U47)</f>
        <v/>
      </c>
      <c r="S47" s="53" t="str">
        <f ca="1">IF(OR($B14 = "", S$8 = ""), "", CORREL(INDIRECT("Data!L3C" &amp; (MATCH($B14,Data!$A$1:$BE$1,0)+2) &amp; LastRow &amp; (MATCH($B14,Data!$A$1:$BE$1,0)+2),FALSE), INDIRECT("Data!L3C" &amp; (MATCH(S$8,Data!$A$1:$BE$1,0)+2) &amp; LastRow &amp; (MATCH(S$8,Data!$A$1:$BE$1,0)+2),FALSE)) * VLOOKUP(S$41,$B$41:$U$59,20,FALSE) * $U47)</f>
        <v/>
      </c>
      <c r="T47" s="118" t="str">
        <f ca="1">IF(OR($B14 = "", T$8 = ""), "", CORREL(INDIRECT("Data!L3C" &amp; (MATCH($B14,Data!$A$1:$BE$1,0)+2) &amp; LastRow &amp; (MATCH($B14,Data!$A$1:$BE$1,0)+2),FALSE), INDIRECT("Data!L3C" &amp; (MATCH(T$8,Data!$A$1:$BE$1,0)+2) &amp; LastRow &amp; (MATCH(T$8,Data!$A$1:$BE$1,0)+2),FALSE)) * VLOOKUP(T$41,$B$41:$U$59,20,FALSE) * $U47)</f>
        <v/>
      </c>
      <c r="U47" s="51">
        <f>IF(COUNTBLANK(LongTickers) &lt; 4, 1, IF(COUNTBLANK(LongTickers)+COUNTBLANK(ShortTickers) &lt; 13, -1, "")   )</f>
        <v>1</v>
      </c>
      <c r="V47" s="50">
        <f t="shared" ca="1" si="2"/>
        <v>2.879856280805871E-2</v>
      </c>
      <c r="X47" s="127"/>
      <c r="Y47" s="127"/>
      <c r="Z47" s="127"/>
      <c r="AA47" s="127"/>
      <c r="AB47" s="127"/>
      <c r="AC47" s="127"/>
      <c r="AD47" s="127"/>
      <c r="AE47" s="127"/>
      <c r="AF47" s="127"/>
    </row>
    <row r="48" spans="1:32" x14ac:dyDescent="0.25">
      <c r="A48" s="49">
        <f t="shared" ca="1" si="1"/>
        <v>1</v>
      </c>
      <c r="B48" s="60" t="str">
        <f t="shared" ca="1" si="3"/>
        <v>OLED</v>
      </c>
      <c r="C48" s="54">
        <f ca="1">IF(OR($B15 = "", C$8 = ""), "", CORREL(INDIRECT("Data!L3C" &amp; (MATCH($B15,Data!$A$1:$BE$1,0)+2) &amp; LastRow &amp; (MATCH($B15,Data!$A$1:$BE$1,0)+2),FALSE), INDIRECT("Data!L3C" &amp; (MATCH(C$8,Data!$A$1:$BE$1,0)+2) &amp; LastRow &amp; (MATCH(C$8,Data!$A$1:$BE$1,0)+2),FALSE)) * VLOOKUP(C$41,$B$41:$U$59,20,FALSE) * $U48)</f>
        <v>0.27857076835074801</v>
      </c>
      <c r="D48" s="53">
        <f ca="1">IF(OR($B15 = "", D$8 = ""), "", CORREL(INDIRECT("Data!L3C" &amp; (MATCH($B15,Data!$A$1:$BE$1,0)+2) &amp; LastRow &amp; (MATCH($B15,Data!$A$1:$BE$1,0)+2),FALSE), INDIRECT("Data!L3C" &amp; (MATCH(D$8,Data!$A$1:$BE$1,0)+2) &amp; LastRow &amp; (MATCH(D$8,Data!$A$1:$BE$1,0)+2),FALSE)) * VLOOKUP(D$41,$B$41:$U$59,20,FALSE) * $U48)</f>
        <v>0.34020415964392992</v>
      </c>
      <c r="E48" s="53">
        <f ca="1">IF(OR($B15 = "", E$8 = ""), "", CORREL(INDIRECT("Data!L3C" &amp; (MATCH($B15,Data!$A$1:$BE$1,0)+2) &amp; LastRow &amp; (MATCH($B15,Data!$A$1:$BE$1,0)+2),FALSE), INDIRECT("Data!L3C" &amp; (MATCH(E$8,Data!$A$1:$BE$1,0)+2) &amp; LastRow &amp; (MATCH(E$8,Data!$A$1:$BE$1,0)+2),FALSE)) * VLOOKUP(E$41,$B$41:$U$59,20,FALSE) * $U48)</f>
        <v>0.28221175952642663</v>
      </c>
      <c r="F48" s="53">
        <f ca="1">IF(OR($B15 = "", F$8 = ""), "", CORREL(INDIRECT("Data!L3C" &amp; (MATCH($B15,Data!$A$1:$BE$1,0)+2) &amp; LastRow &amp; (MATCH($B15,Data!$A$1:$BE$1,0)+2),FALSE), INDIRECT("Data!L3C" &amp; (MATCH(F$8,Data!$A$1:$BE$1,0)+2) &amp; LastRow &amp; (MATCH(F$8,Data!$A$1:$BE$1,0)+2),FALSE)) * VLOOKUP(F$41,$B$41:$U$59,20,FALSE) * $U48)</f>
        <v>0.26505773071476368</v>
      </c>
      <c r="G48" s="53">
        <f ca="1">IF(OR($B15 = "", G$8 = ""), "", CORREL(INDIRECT("Data!L3C" &amp; (MATCH($B15,Data!$A$1:$BE$1,0)+2) &amp; LastRow &amp; (MATCH($B15,Data!$A$1:$BE$1,0)+2),FALSE), INDIRECT("Data!L3C" &amp; (MATCH(G$8,Data!$A$1:$BE$1,0)+2) &amp; LastRow &amp; (MATCH(G$8,Data!$A$1:$BE$1,0)+2),FALSE)) * VLOOKUP(G$41,$B$41:$U$59,20,FALSE) * $U48)</f>
        <v>0.33000483951443355</v>
      </c>
      <c r="H48" s="53">
        <f ca="1">IF(OR($B15 = "", H$8 = ""), "", CORREL(INDIRECT("Data!L3C" &amp; (MATCH($B15,Data!$A$1:$BE$1,0)+2) &amp; LastRow &amp; (MATCH($B15,Data!$A$1:$BE$1,0)+2),FALSE), INDIRECT("Data!L3C" &amp; (MATCH(H$8,Data!$A$1:$BE$1,0)+2) &amp; LastRow &amp; (MATCH(H$8,Data!$A$1:$BE$1,0)+2),FALSE)) * VLOOKUP(H$41,$B$41:$U$59,20,FALSE) * $U48)</f>
        <v>0.32085093901019124</v>
      </c>
      <c r="I48" s="52"/>
      <c r="J48" s="53">
        <f ca="1">IF(OR($B15 = "", J$8 = ""), "", CORREL(INDIRECT("Data!L3C" &amp; (MATCH($B15,Data!$A$1:$BE$1,0)+2) &amp; LastRow &amp; (MATCH($B15,Data!$A$1:$BE$1,0)+2),FALSE), INDIRECT("Data!L3C" &amp; (MATCH(J$8,Data!$A$1:$BE$1,0)+2) &amp; LastRow &amp; (MATCH(J$8,Data!$A$1:$BE$1,0)+2),FALSE)) * VLOOKUP(J$41,$B$41:$U$59,20,FALSE) * $U48)</f>
        <v>-0.34599938125942331</v>
      </c>
      <c r="K48" s="53">
        <f ca="1">IF(OR($B15 = "", K$8 = ""), "", CORREL(INDIRECT("Data!L3C" &amp; (MATCH($B15,Data!$A$1:$BE$1,0)+2) &amp; LastRow &amp; (MATCH($B15,Data!$A$1:$BE$1,0)+2),FALSE), INDIRECT("Data!L3C" &amp; (MATCH(K$8,Data!$A$1:$BE$1,0)+2) &amp; LastRow &amp; (MATCH(K$8,Data!$A$1:$BE$1,0)+2),FALSE)) * VLOOKUP(K$41,$B$41:$U$59,20,FALSE) * $U48)</f>
        <v>-0.30500980537092587</v>
      </c>
      <c r="L48" s="53">
        <f ca="1">IF(OR($B15 = "", L$8 = ""), "", CORREL(INDIRECT("Data!L3C" &amp; (MATCH($B15,Data!$A$1:$BE$1,0)+2) &amp; LastRow &amp; (MATCH($B15,Data!$A$1:$BE$1,0)+2),FALSE), INDIRECT("Data!L3C" &amp; (MATCH(L$8,Data!$A$1:$BE$1,0)+2) &amp; LastRow &amp; (MATCH(L$8,Data!$A$1:$BE$1,0)+2),FALSE)) * VLOOKUP(L$41,$B$41:$U$59,20,FALSE) * $U48)</f>
        <v>-0.38736551309238126</v>
      </c>
      <c r="M48" s="53">
        <f ca="1">IF(OR($B15 = "", M$8 = ""), "", CORREL(INDIRECT("Data!L3C" &amp; (MATCH($B15,Data!$A$1:$BE$1,0)+2) &amp; LastRow &amp; (MATCH($B15,Data!$A$1:$BE$1,0)+2),FALSE), INDIRECT("Data!L3C" &amp; (MATCH(M$8,Data!$A$1:$BE$1,0)+2) &amp; LastRow &amp; (MATCH(M$8,Data!$A$1:$BE$1,0)+2),FALSE)) * VLOOKUP(M$41,$B$41:$U$59,20,FALSE) * $U48)</f>
        <v>-0.41554340407148749</v>
      </c>
      <c r="N48" s="53" t="str">
        <f ca="1">IF(OR($B15 = "", N$8 = ""), "", CORREL(INDIRECT("Data!L3C" &amp; (MATCH($B15,Data!$A$1:$BE$1,0)+2) &amp; LastRow &amp; (MATCH($B15,Data!$A$1:$BE$1,0)+2),FALSE), INDIRECT("Data!L3C" &amp; (MATCH(N$8,Data!$A$1:$BE$1,0)+2) &amp; LastRow &amp; (MATCH(N$8,Data!$A$1:$BE$1,0)+2),FALSE)) * VLOOKUP(N$41,$B$41:$U$59,20,FALSE) * $U48)</f>
        <v/>
      </c>
      <c r="O48" s="53" t="str">
        <f ca="1">IF(OR($B15 = "", O$8 = ""), "", CORREL(INDIRECT("Data!L3C" &amp; (MATCH($B15,Data!$A$1:$BE$1,0)+2) &amp; LastRow &amp; (MATCH($B15,Data!$A$1:$BE$1,0)+2),FALSE), INDIRECT("Data!L3C" &amp; (MATCH(O$8,Data!$A$1:$BE$1,0)+2) &amp; LastRow &amp; (MATCH(O$8,Data!$A$1:$BE$1,0)+2),FALSE)) * VLOOKUP(O$41,$B$41:$U$59,20,FALSE) * $U48)</f>
        <v/>
      </c>
      <c r="P48" s="53" t="str">
        <f ca="1">IF(OR($B15 = "", P$8 = ""), "", CORREL(INDIRECT("Data!L3C" &amp; (MATCH($B15,Data!$A$1:$BE$1,0)+2) &amp; LastRow &amp; (MATCH($B15,Data!$A$1:$BE$1,0)+2),FALSE), INDIRECT("Data!L3C" &amp; (MATCH(P$8,Data!$A$1:$BE$1,0)+2) &amp; LastRow &amp; (MATCH(P$8,Data!$A$1:$BE$1,0)+2),FALSE)) * VLOOKUP(P$41,$B$41:$U$59,20,FALSE) * $U48)</f>
        <v/>
      </c>
      <c r="Q48" s="53" t="str">
        <f ca="1">IF(OR($B15 = "", Q$8 = ""), "", CORREL(INDIRECT("Data!L3C" &amp; (MATCH($B15,Data!$A$1:$BE$1,0)+2) &amp; LastRow &amp; (MATCH($B15,Data!$A$1:$BE$1,0)+2),FALSE), INDIRECT("Data!L3C" &amp; (MATCH(Q$8,Data!$A$1:$BE$1,0)+2) &amp; LastRow &amp; (MATCH(Q$8,Data!$A$1:$BE$1,0)+2),FALSE)) * VLOOKUP(Q$41,$B$41:$U$59,20,FALSE) * $U48)</f>
        <v/>
      </c>
      <c r="R48" s="53" t="str">
        <f ca="1">IF(OR($B15 = "", R$8 = ""), "", CORREL(INDIRECT("Data!L3C" &amp; (MATCH($B15,Data!$A$1:$BE$1,0)+2) &amp; LastRow &amp; (MATCH($B15,Data!$A$1:$BE$1,0)+2),FALSE), INDIRECT("Data!L3C" &amp; (MATCH(R$8,Data!$A$1:$BE$1,0)+2) &amp; LastRow &amp; (MATCH(R$8,Data!$A$1:$BE$1,0)+2),FALSE)) * VLOOKUP(R$41,$B$41:$U$59,20,FALSE) * $U48)</f>
        <v/>
      </c>
      <c r="S48" s="53" t="str">
        <f ca="1">IF(OR($B15 = "", S$8 = ""), "", CORREL(INDIRECT("Data!L3C" &amp; (MATCH($B15,Data!$A$1:$BE$1,0)+2) &amp; LastRow &amp; (MATCH($B15,Data!$A$1:$BE$1,0)+2),FALSE), INDIRECT("Data!L3C" &amp; (MATCH(S$8,Data!$A$1:$BE$1,0)+2) &amp; LastRow &amp; (MATCH(S$8,Data!$A$1:$BE$1,0)+2),FALSE)) * VLOOKUP(S$41,$B$41:$U$59,20,FALSE) * $U48)</f>
        <v/>
      </c>
      <c r="T48" s="118" t="str">
        <f ca="1">IF(OR($B15 = "", T$8 = ""), "", CORREL(INDIRECT("Data!L3C" &amp; (MATCH($B15,Data!$A$1:$BE$1,0)+2) &amp; LastRow &amp; (MATCH($B15,Data!$A$1:$BE$1,0)+2),FALSE), INDIRECT("Data!L3C" &amp; (MATCH(T$8,Data!$A$1:$BE$1,0)+2) &amp; LastRow &amp; (MATCH(T$8,Data!$A$1:$BE$1,0)+2),FALSE)) * VLOOKUP(T$41,$B$41:$U$59,20,FALSE) * $U48)</f>
        <v/>
      </c>
      <c r="U48" s="51">
        <f>IF(COUNTBLANK(LongTickers) &lt; 3, 1, IF(COUNTBLANK(LongTickers)+COUNTBLANK(ShortTickers) &lt; 12, -1, "")   )</f>
        <v>1</v>
      </c>
      <c r="V48" s="50">
        <f t="shared" ca="1" si="2"/>
        <v>3.6298209296627512E-2</v>
      </c>
      <c r="X48" s="127"/>
      <c r="Y48" s="127"/>
      <c r="Z48" s="127"/>
      <c r="AA48" s="127"/>
      <c r="AB48" s="127"/>
      <c r="AC48" s="127"/>
      <c r="AD48" s="127"/>
      <c r="AE48" s="127"/>
      <c r="AF48" s="127"/>
    </row>
    <row r="49" spans="1:32" x14ac:dyDescent="0.25">
      <c r="A49" s="49">
        <f t="shared" ca="1" si="1"/>
        <v>1</v>
      </c>
      <c r="B49" s="60" t="str">
        <f t="shared" ca="1" si="3"/>
        <v>LVS</v>
      </c>
      <c r="C49" s="54">
        <f ca="1">IF(OR($B16 = "", C$8 = ""), "", CORREL(INDIRECT("Data!L3C" &amp; (MATCH($B16,Data!$A$1:$BE$1,0)+2) &amp; LastRow &amp; (MATCH($B16,Data!$A$1:$BE$1,0)+2),FALSE), INDIRECT("Data!L3C" &amp; (MATCH(C$8,Data!$A$1:$BE$1,0)+2) &amp; LastRow &amp; (MATCH(C$8,Data!$A$1:$BE$1,0)+2),FALSE)) * VLOOKUP(C$41,$B$41:$U$59,20,FALSE) * $U49)</f>
        <v>-0.34226497414851209</v>
      </c>
      <c r="D49" s="53">
        <f ca="1">IF(OR($B16 = "", D$8 = ""), "", CORREL(INDIRECT("Data!L3C" &amp; (MATCH($B16,Data!$A$1:$BE$1,0)+2) &amp; LastRow &amp; (MATCH($B16,Data!$A$1:$BE$1,0)+2),FALSE), INDIRECT("Data!L3C" &amp; (MATCH(D$8,Data!$A$1:$BE$1,0)+2) &amp; LastRow &amp; (MATCH(D$8,Data!$A$1:$BE$1,0)+2),FALSE)) * VLOOKUP(D$41,$B$41:$U$59,20,FALSE) * $U49)</f>
        <v>-0.52217920512241367</v>
      </c>
      <c r="E49" s="53">
        <f ca="1">IF(OR($B16 = "", E$8 = ""), "", CORREL(INDIRECT("Data!L3C" &amp; (MATCH($B16,Data!$A$1:$BE$1,0)+2) &amp; LastRow &amp; (MATCH($B16,Data!$A$1:$BE$1,0)+2),FALSE), INDIRECT("Data!L3C" &amp; (MATCH(E$8,Data!$A$1:$BE$1,0)+2) &amp; LastRow &amp; (MATCH(E$8,Data!$A$1:$BE$1,0)+2),FALSE)) * VLOOKUP(E$41,$B$41:$U$59,20,FALSE) * $U49)</f>
        <v>-0.50312502955248328</v>
      </c>
      <c r="F49" s="53">
        <f ca="1">IF(OR($B16 = "", F$8 = ""), "", CORREL(INDIRECT("Data!L3C" &amp; (MATCH($B16,Data!$A$1:$BE$1,0)+2) &amp; LastRow &amp; (MATCH($B16,Data!$A$1:$BE$1,0)+2),FALSE), INDIRECT("Data!L3C" &amp; (MATCH(F$8,Data!$A$1:$BE$1,0)+2) &amp; LastRow &amp; (MATCH(F$8,Data!$A$1:$BE$1,0)+2),FALSE)) * VLOOKUP(F$41,$B$41:$U$59,20,FALSE) * $U49)</f>
        <v>-0.39084305705207822</v>
      </c>
      <c r="G49" s="53">
        <f ca="1">IF(OR($B16 = "", G$8 = ""), "", CORREL(INDIRECT("Data!L3C" &amp; (MATCH($B16,Data!$A$1:$BE$1,0)+2) &amp; LastRow &amp; (MATCH($B16,Data!$A$1:$BE$1,0)+2),FALSE), INDIRECT("Data!L3C" &amp; (MATCH(G$8,Data!$A$1:$BE$1,0)+2) &amp; LastRow &amp; (MATCH(G$8,Data!$A$1:$BE$1,0)+2),FALSE)) * VLOOKUP(G$41,$B$41:$U$59,20,FALSE) * $U49)</f>
        <v>-0.39808049893243203</v>
      </c>
      <c r="H49" s="53">
        <f ca="1">IF(OR($B16 = "", H$8 = ""), "", CORREL(INDIRECT("Data!L3C" &amp; (MATCH($B16,Data!$A$1:$BE$1,0)+2) &amp; LastRow &amp; (MATCH($B16,Data!$A$1:$BE$1,0)+2),FALSE), INDIRECT("Data!L3C" &amp; (MATCH(H$8,Data!$A$1:$BE$1,0)+2) &amp; LastRow &amp; (MATCH(H$8,Data!$A$1:$BE$1,0)+2),FALSE)) * VLOOKUP(H$41,$B$41:$U$59,20,FALSE) * $U49)</f>
        <v>-0.30222742275155473</v>
      </c>
      <c r="I49" s="53">
        <f ca="1">IF(OR($B16 = "", I$8 = ""), "", CORREL(INDIRECT("Data!L3C" &amp; (MATCH($B16,Data!$A$1:$BE$1,0)+2) &amp; LastRow &amp; (MATCH($B16,Data!$A$1:$BE$1,0)+2),FALSE), INDIRECT("Data!L3C" &amp; (MATCH(I$8,Data!$A$1:$BE$1,0)+2) &amp; LastRow &amp; (MATCH(I$8,Data!$A$1:$BE$1,0)+2),FALSE)) * VLOOKUP(I$41,$B$41:$U$59,20,FALSE) * $U49)</f>
        <v>-0.34599938125942331</v>
      </c>
      <c r="J49" s="52"/>
      <c r="K49" s="53">
        <f ca="1">IF(OR($B16 = "", K$8 = ""), "", CORREL(INDIRECT("Data!L3C" &amp; (MATCH($B16,Data!$A$1:$BE$1,0)+2) &amp; LastRow &amp; (MATCH($B16,Data!$A$1:$BE$1,0)+2),FALSE), INDIRECT("Data!L3C" &amp; (MATCH(K$8,Data!$A$1:$BE$1,0)+2) &amp; LastRow &amp; (MATCH(K$8,Data!$A$1:$BE$1,0)+2),FALSE)) * VLOOKUP(K$41,$B$41:$U$59,20,FALSE) * $U49)</f>
        <v>0.38503391422500166</v>
      </c>
      <c r="L49" s="53">
        <f ca="1">IF(OR($B16 = "", L$8 = ""), "", CORREL(INDIRECT("Data!L3C" &amp; (MATCH($B16,Data!$A$1:$BE$1,0)+2) &amp; LastRow &amp; (MATCH($B16,Data!$A$1:$BE$1,0)+2),FALSE), INDIRECT("Data!L3C" &amp; (MATCH(L$8,Data!$A$1:$BE$1,0)+2) &amp; LastRow &amp; (MATCH(L$8,Data!$A$1:$BE$1,0)+2),FALSE)) * VLOOKUP(L$41,$B$41:$U$59,20,FALSE) * $U49)</f>
        <v>0.45462359564475863</v>
      </c>
      <c r="M49" s="53">
        <f ca="1">IF(OR($B16 = "", M$8 = ""), "", CORREL(INDIRECT("Data!L3C" &amp; (MATCH($B16,Data!$A$1:$BE$1,0)+2) &amp; LastRow &amp; (MATCH($B16,Data!$A$1:$BE$1,0)+2),FALSE), INDIRECT("Data!L3C" &amp; (MATCH(M$8,Data!$A$1:$BE$1,0)+2) &amp; LastRow &amp; (MATCH(M$8,Data!$A$1:$BE$1,0)+2),FALSE)) * VLOOKUP(M$41,$B$41:$U$59,20,FALSE) * $U49)</f>
        <v>0.39342755255289147</v>
      </c>
      <c r="N49" s="53" t="str">
        <f ca="1">IF(OR($B16 = "", N$8 = ""), "", CORREL(INDIRECT("Data!L3C" &amp; (MATCH($B16,Data!$A$1:$BE$1,0)+2) &amp; LastRow &amp; (MATCH($B16,Data!$A$1:$BE$1,0)+2),FALSE), INDIRECT("Data!L3C" &amp; (MATCH(N$8,Data!$A$1:$BE$1,0)+2) &amp; LastRow &amp; (MATCH(N$8,Data!$A$1:$BE$1,0)+2),FALSE)) * VLOOKUP(N$41,$B$41:$U$59,20,FALSE) * $U49)</f>
        <v/>
      </c>
      <c r="O49" s="53" t="str">
        <f ca="1">IF(OR($B16 = "", O$8 = ""), "", CORREL(INDIRECT("Data!L3C" &amp; (MATCH($B16,Data!$A$1:$BE$1,0)+2) &amp; LastRow &amp; (MATCH($B16,Data!$A$1:$BE$1,0)+2),FALSE), INDIRECT("Data!L3C" &amp; (MATCH(O$8,Data!$A$1:$BE$1,0)+2) &amp; LastRow &amp; (MATCH(O$8,Data!$A$1:$BE$1,0)+2),FALSE)) * VLOOKUP(O$41,$B$41:$U$59,20,FALSE) * $U49)</f>
        <v/>
      </c>
      <c r="P49" s="53" t="str">
        <f ca="1">IF(OR($B16 = "", P$8 = ""), "", CORREL(INDIRECT("Data!L3C" &amp; (MATCH($B16,Data!$A$1:$BE$1,0)+2) &amp; LastRow &amp; (MATCH($B16,Data!$A$1:$BE$1,0)+2),FALSE), INDIRECT("Data!L3C" &amp; (MATCH(P$8,Data!$A$1:$BE$1,0)+2) &amp; LastRow &amp; (MATCH(P$8,Data!$A$1:$BE$1,0)+2),FALSE)) * VLOOKUP(P$41,$B$41:$U$59,20,FALSE) * $U49)</f>
        <v/>
      </c>
      <c r="Q49" s="53" t="str">
        <f ca="1">IF(OR($B16 = "", Q$8 = ""), "", CORREL(INDIRECT("Data!L3C" &amp; (MATCH($B16,Data!$A$1:$BE$1,0)+2) &amp; LastRow &amp; (MATCH($B16,Data!$A$1:$BE$1,0)+2),FALSE), INDIRECT("Data!L3C" &amp; (MATCH(Q$8,Data!$A$1:$BE$1,0)+2) &amp; LastRow &amp; (MATCH(Q$8,Data!$A$1:$BE$1,0)+2),FALSE)) * VLOOKUP(Q$41,$B$41:$U$59,20,FALSE) * $U49)</f>
        <v/>
      </c>
      <c r="R49" s="53" t="str">
        <f ca="1">IF(OR($B16 = "", R$8 = ""), "", CORREL(INDIRECT("Data!L3C" &amp; (MATCH($B16,Data!$A$1:$BE$1,0)+2) &amp; LastRow &amp; (MATCH($B16,Data!$A$1:$BE$1,0)+2),FALSE), INDIRECT("Data!L3C" &amp; (MATCH(R$8,Data!$A$1:$BE$1,0)+2) &amp; LastRow &amp; (MATCH(R$8,Data!$A$1:$BE$1,0)+2),FALSE)) * VLOOKUP(R$41,$B$41:$U$59,20,FALSE) * $U49)</f>
        <v/>
      </c>
      <c r="S49" s="53" t="str">
        <f ca="1">IF(OR($B16 = "", S$8 = ""), "", CORREL(INDIRECT("Data!L3C" &amp; (MATCH($B16,Data!$A$1:$BE$1,0)+2) &amp; LastRow &amp; (MATCH($B16,Data!$A$1:$BE$1,0)+2),FALSE), INDIRECT("Data!L3C" &amp; (MATCH(S$8,Data!$A$1:$BE$1,0)+2) &amp; LastRow &amp; (MATCH(S$8,Data!$A$1:$BE$1,0)+2),FALSE)) * VLOOKUP(S$41,$B$41:$U$59,20,FALSE) * $U49)</f>
        <v/>
      </c>
      <c r="T49" s="118" t="str">
        <f ca="1">IF(OR($B16 = "", T$8 = ""), "", CORREL(INDIRECT("Data!L3C" &amp; (MATCH($B16,Data!$A$1:$BE$1,0)+2) &amp; LastRow &amp; (MATCH($B16,Data!$A$1:$BE$1,0)+2),FALSE), INDIRECT("Data!L3C" &amp; (MATCH(T$8,Data!$A$1:$BE$1,0)+2) &amp; LastRow &amp; (MATCH(T$8,Data!$A$1:$BE$1,0)+2),FALSE)) * VLOOKUP(T$41,$B$41:$U$59,20,FALSE) * $U49)</f>
        <v/>
      </c>
      <c r="U49" s="51">
        <f>IF(COUNTBLANK(LongTickers) &lt; 2, 1, IF(COUNTBLANK(LongTickers)+COUNTBLANK(ShortTickers) &lt; 11, -1, "")   )</f>
        <v>-1</v>
      </c>
      <c r="V49" s="50">
        <f t="shared" ca="1" si="2"/>
        <v>-0.15716345063962459</v>
      </c>
      <c r="X49" s="127"/>
      <c r="Y49" s="127"/>
      <c r="Z49" s="127"/>
      <c r="AA49" s="127"/>
      <c r="AB49" s="127"/>
      <c r="AC49" s="127"/>
      <c r="AD49" s="127"/>
      <c r="AE49" s="127"/>
      <c r="AF49" s="127"/>
    </row>
    <row r="50" spans="1:32" x14ac:dyDescent="0.25">
      <c r="A50" s="49">
        <f t="shared" ca="1" si="1"/>
        <v>1</v>
      </c>
      <c r="B50" s="60" t="str">
        <f t="shared" ca="1" si="3"/>
        <v>BBY</v>
      </c>
      <c r="C50" s="54">
        <f ca="1">IF(OR($B17 = "", C$8 = ""), "", CORREL(INDIRECT("Data!L3C" &amp; (MATCH($B17,Data!$A$1:$BE$1,0)+2) &amp; LastRow &amp; (MATCH($B17,Data!$A$1:$BE$1,0)+2),FALSE), INDIRECT("Data!L3C" &amp; (MATCH(C$8,Data!$A$1:$BE$1,0)+2) &amp; LastRow &amp; (MATCH(C$8,Data!$A$1:$BE$1,0)+2),FALSE)) * VLOOKUP(C$41,$B$41:$U$59,20,FALSE) * $U50)</f>
        <v>-0.25665975139145114</v>
      </c>
      <c r="D50" s="53">
        <f ca="1">IF(OR($B17 = "", D$8 = ""), "", CORREL(INDIRECT("Data!L3C" &amp; (MATCH($B17,Data!$A$1:$BE$1,0)+2) &amp; LastRow &amp; (MATCH($B17,Data!$A$1:$BE$1,0)+2),FALSE), INDIRECT("Data!L3C" &amp; (MATCH(D$8,Data!$A$1:$BE$1,0)+2) &amp; LastRow &amp; (MATCH(D$8,Data!$A$1:$BE$1,0)+2),FALSE)) * VLOOKUP(D$41,$B$41:$U$59,20,FALSE) * $U50)</f>
        <v>-0.44344618040040362</v>
      </c>
      <c r="E50" s="53">
        <f ca="1">IF(OR($B17 = "", E$8 = ""), "", CORREL(INDIRECT("Data!L3C" &amp; (MATCH($B17,Data!$A$1:$BE$1,0)+2) &amp; LastRow &amp; (MATCH($B17,Data!$A$1:$BE$1,0)+2),FALSE), INDIRECT("Data!L3C" &amp; (MATCH(E$8,Data!$A$1:$BE$1,0)+2) &amp; LastRow &amp; (MATCH(E$8,Data!$A$1:$BE$1,0)+2),FALSE)) * VLOOKUP(E$41,$B$41:$U$59,20,FALSE) * $U50)</f>
        <v>-0.42446366314393535</v>
      </c>
      <c r="F50" s="53">
        <f ca="1">IF(OR($B17 = "", F$8 = ""), "", CORREL(INDIRECT("Data!L3C" &amp; (MATCH($B17,Data!$A$1:$BE$1,0)+2) &amp; LastRow &amp; (MATCH($B17,Data!$A$1:$BE$1,0)+2),FALSE), INDIRECT("Data!L3C" &amp; (MATCH(F$8,Data!$A$1:$BE$1,0)+2) &amp; LastRow &amp; (MATCH(F$8,Data!$A$1:$BE$1,0)+2),FALSE)) * VLOOKUP(F$41,$B$41:$U$59,20,FALSE) * $U50)</f>
        <v>-0.32943136035891357</v>
      </c>
      <c r="G50" s="53">
        <f ca="1">IF(OR($B17 = "", G$8 = ""), "", CORREL(INDIRECT("Data!L3C" &amp; (MATCH($B17,Data!$A$1:$BE$1,0)+2) &amp; LastRow &amp; (MATCH($B17,Data!$A$1:$BE$1,0)+2),FALSE), INDIRECT("Data!L3C" &amp; (MATCH(G$8,Data!$A$1:$BE$1,0)+2) &amp; LastRow &amp; (MATCH(G$8,Data!$A$1:$BE$1,0)+2),FALSE)) * VLOOKUP(G$41,$B$41:$U$59,20,FALSE) * $U50)</f>
        <v>-0.39949497038896747</v>
      </c>
      <c r="H50" s="53">
        <f ca="1">IF(OR($B17 = "", H$8 = ""), "", CORREL(INDIRECT("Data!L3C" &amp; (MATCH($B17,Data!$A$1:$BE$1,0)+2) &amp; LastRow &amp; (MATCH($B17,Data!$A$1:$BE$1,0)+2),FALSE), INDIRECT("Data!L3C" &amp; (MATCH(H$8,Data!$A$1:$BE$1,0)+2) &amp; LastRow &amp; (MATCH(H$8,Data!$A$1:$BE$1,0)+2),FALSE)) * VLOOKUP(H$41,$B$41:$U$59,20,FALSE) * $U50)</f>
        <v>-0.36738688699193134</v>
      </c>
      <c r="I50" s="53">
        <f ca="1">IF(OR($B17 = "", I$8 = ""), "", CORREL(INDIRECT("Data!L3C" &amp; (MATCH($B17,Data!$A$1:$BE$1,0)+2) &amp; LastRow &amp; (MATCH($B17,Data!$A$1:$BE$1,0)+2),FALSE), INDIRECT("Data!L3C" &amp; (MATCH(I$8,Data!$A$1:$BE$1,0)+2) &amp; LastRow &amp; (MATCH(I$8,Data!$A$1:$BE$1,0)+2),FALSE)) * VLOOKUP(I$41,$B$41:$U$59,20,FALSE) * $U50)</f>
        <v>-0.30500980537092587</v>
      </c>
      <c r="J50" s="53">
        <f ca="1">IF(OR($B17 = "", J$8 = ""), "", CORREL(INDIRECT("Data!L3C" &amp; (MATCH($B17,Data!$A$1:$BE$1,0)+2) &amp; LastRow &amp; (MATCH($B17,Data!$A$1:$BE$1,0)+2),FALSE), INDIRECT("Data!L3C" &amp; (MATCH(J$8,Data!$A$1:$BE$1,0)+2) &amp; LastRow &amp; (MATCH(J$8,Data!$A$1:$BE$1,0)+2),FALSE)) * VLOOKUP(J$41,$B$41:$U$59,20,FALSE) * $U50)</f>
        <v>0.38503391422500166</v>
      </c>
      <c r="K50" s="52"/>
      <c r="L50" s="53">
        <f ca="1">IF(OR($B17 = "", L$8 = ""), "", CORREL(INDIRECT("Data!L3C" &amp; (MATCH($B17,Data!$A$1:$BE$1,0)+2) &amp; LastRow &amp; (MATCH($B17,Data!$A$1:$BE$1,0)+2),FALSE), INDIRECT("Data!L3C" &amp; (MATCH(L$8,Data!$A$1:$BE$1,0)+2) &amp; LastRow &amp; (MATCH(L$8,Data!$A$1:$BE$1,0)+2),FALSE)) * VLOOKUP(L$41,$B$41:$U$59,20,FALSE) * $U50)</f>
        <v>0.49539028103415006</v>
      </c>
      <c r="M50" s="53">
        <f ca="1">IF(OR($B17 = "", M$8 = ""), "", CORREL(INDIRECT("Data!L3C" &amp; (MATCH($B17,Data!$A$1:$BE$1,0)+2) &amp; LastRow &amp; (MATCH($B17,Data!$A$1:$BE$1,0)+2),FALSE), INDIRECT("Data!L3C" &amp; (MATCH(M$8,Data!$A$1:$BE$1,0)+2) &amp; LastRow &amp; (MATCH(M$8,Data!$A$1:$BE$1,0)+2),FALSE)) * VLOOKUP(M$41,$B$41:$U$59,20,FALSE) * $U50)</f>
        <v>0.42820701936037148</v>
      </c>
      <c r="N50" s="53" t="str">
        <f ca="1">IF(OR($B17 = "", N$8 = ""), "", CORREL(INDIRECT("Data!L3C" &amp; (MATCH($B17,Data!$A$1:$BE$1,0)+2) &amp; LastRow &amp; (MATCH($B17,Data!$A$1:$BE$1,0)+2),FALSE), INDIRECT("Data!L3C" &amp; (MATCH(N$8,Data!$A$1:$BE$1,0)+2) &amp; LastRow &amp; (MATCH(N$8,Data!$A$1:$BE$1,0)+2),FALSE)) * VLOOKUP(N$41,$B$41:$U$59,20,FALSE) * $U50)</f>
        <v/>
      </c>
      <c r="O50" s="53" t="str">
        <f ca="1">IF(OR($B17 = "", O$8 = ""), "", CORREL(INDIRECT("Data!L3C" &amp; (MATCH($B17,Data!$A$1:$BE$1,0)+2) &amp; LastRow &amp; (MATCH($B17,Data!$A$1:$BE$1,0)+2),FALSE), INDIRECT("Data!L3C" &amp; (MATCH(O$8,Data!$A$1:$BE$1,0)+2) &amp; LastRow &amp; (MATCH(O$8,Data!$A$1:$BE$1,0)+2),FALSE)) * VLOOKUP(O$41,$B$41:$U$59,20,FALSE) * $U50)</f>
        <v/>
      </c>
      <c r="P50" s="53" t="str">
        <f ca="1">IF(OR($B17 = "", P$8 = ""), "", CORREL(INDIRECT("Data!L3C" &amp; (MATCH($B17,Data!$A$1:$BE$1,0)+2) &amp; LastRow &amp; (MATCH($B17,Data!$A$1:$BE$1,0)+2),FALSE), INDIRECT("Data!L3C" &amp; (MATCH(P$8,Data!$A$1:$BE$1,0)+2) &amp; LastRow &amp; (MATCH(P$8,Data!$A$1:$BE$1,0)+2),FALSE)) * VLOOKUP(P$41,$B$41:$U$59,20,FALSE) * $U50)</f>
        <v/>
      </c>
      <c r="Q50" s="53" t="str">
        <f ca="1">IF(OR($B17 = "", Q$8 = ""), "", CORREL(INDIRECT("Data!L3C" &amp; (MATCH($B17,Data!$A$1:$BE$1,0)+2) &amp; LastRow &amp; (MATCH($B17,Data!$A$1:$BE$1,0)+2),FALSE), INDIRECT("Data!L3C" &amp; (MATCH(Q$8,Data!$A$1:$BE$1,0)+2) &amp; LastRow &amp; (MATCH(Q$8,Data!$A$1:$BE$1,0)+2),FALSE)) * VLOOKUP(Q$41,$B$41:$U$59,20,FALSE) * $U50)</f>
        <v/>
      </c>
      <c r="R50" s="53" t="str">
        <f ca="1">IF(OR($B17 = "", R$8 = ""), "", CORREL(INDIRECT("Data!L3C" &amp; (MATCH($B17,Data!$A$1:$BE$1,0)+2) &amp; LastRow &amp; (MATCH($B17,Data!$A$1:$BE$1,0)+2),FALSE), INDIRECT("Data!L3C" &amp; (MATCH(R$8,Data!$A$1:$BE$1,0)+2) &amp; LastRow &amp; (MATCH(R$8,Data!$A$1:$BE$1,0)+2),FALSE)) * VLOOKUP(R$41,$B$41:$U$59,20,FALSE) * $U50)</f>
        <v/>
      </c>
      <c r="S50" s="53" t="str">
        <f ca="1">IF(OR($B17 = "", S$8 = ""), "", CORREL(INDIRECT("Data!L3C" &amp; (MATCH($B17,Data!$A$1:$BE$1,0)+2) &amp; LastRow &amp; (MATCH($B17,Data!$A$1:$BE$1,0)+2),FALSE), INDIRECT("Data!L3C" &amp; (MATCH(S$8,Data!$A$1:$BE$1,0)+2) &amp; LastRow &amp; (MATCH(S$8,Data!$A$1:$BE$1,0)+2),FALSE)) * VLOOKUP(S$41,$B$41:$U$59,20,FALSE) * $U50)</f>
        <v/>
      </c>
      <c r="T50" s="118" t="str">
        <f ca="1">IF(OR($B17 = "", T$8 = ""), "", CORREL(INDIRECT("Data!L3C" &amp; (MATCH($B17,Data!$A$1:$BE$1,0)+2) &amp; LastRow &amp; (MATCH($B17,Data!$A$1:$BE$1,0)+2),FALSE), INDIRECT("Data!L3C" &amp; (MATCH(T$8,Data!$A$1:$BE$1,0)+2) &amp; LastRow &amp; (MATCH(T$8,Data!$A$1:$BE$1,0)+2),FALSE)) * VLOOKUP(T$41,$B$41:$U$59,20,FALSE) * $U50)</f>
        <v/>
      </c>
      <c r="U50" s="51">
        <f>IF(COUNTBLANK(LongTickers) &lt; 1, 1, IF(COUNTBLANK(LongTickers)+COUNTBLANK(ShortTickers) &lt; 10, -1, "")   )</f>
        <v>-1</v>
      </c>
      <c r="V50" s="50">
        <f t="shared" ca="1" si="2"/>
        <v>-0.12172614034270053</v>
      </c>
      <c r="X50" s="127"/>
      <c r="Y50" s="127"/>
      <c r="Z50" s="127"/>
      <c r="AA50" s="127"/>
      <c r="AB50" s="127"/>
      <c r="AC50" s="127"/>
      <c r="AD50" s="127"/>
      <c r="AE50" s="127"/>
      <c r="AF50" s="127"/>
    </row>
    <row r="51" spans="1:32" x14ac:dyDescent="0.25">
      <c r="A51" s="49">
        <f t="shared" ca="1" si="1"/>
        <v>1</v>
      </c>
      <c r="B51" s="60" t="str">
        <f t="shared" ca="1" si="3"/>
        <v>LEN</v>
      </c>
      <c r="C51" s="54">
        <f ca="1">IF(OR($B18 = "", C$8 = ""), "", CORREL(INDIRECT("Data!L3C" &amp; (MATCH($B18,Data!$A$1:$BE$1,0)+2) &amp; LastRow &amp; (MATCH($B18,Data!$A$1:$BE$1,0)+2),FALSE), INDIRECT("Data!L3C" &amp; (MATCH(C$8,Data!$A$1:$BE$1,0)+2) &amp; LastRow &amp; (MATCH(C$8,Data!$A$1:$BE$1,0)+2),FALSE)) * VLOOKUP(C$41,$B$41:$U$59,20,FALSE) * $U51)</f>
        <v>-0.30004658459134409</v>
      </c>
      <c r="D51" s="53">
        <f ca="1">IF(OR($B18 = "", D$8 = ""), "", CORREL(INDIRECT("Data!L3C" &amp; (MATCH($B18,Data!$A$1:$BE$1,0)+2) &amp; LastRow &amp; (MATCH($B18,Data!$A$1:$BE$1,0)+2),FALSE), INDIRECT("Data!L3C" &amp; (MATCH(D$8,Data!$A$1:$BE$1,0)+2) &amp; LastRow &amp; (MATCH(D$8,Data!$A$1:$BE$1,0)+2),FALSE)) * VLOOKUP(D$41,$B$41:$U$59,20,FALSE) * $U51)</f>
        <v>-0.56320276257626156</v>
      </c>
      <c r="E51" s="53">
        <f ca="1">IF(OR($B18 = "", E$8 = ""), "", CORREL(INDIRECT("Data!L3C" &amp; (MATCH($B18,Data!$A$1:$BE$1,0)+2) &amp; LastRow &amp; (MATCH($B18,Data!$A$1:$BE$1,0)+2),FALSE), INDIRECT("Data!L3C" &amp; (MATCH(E$8,Data!$A$1:$BE$1,0)+2) &amp; LastRow &amp; (MATCH(E$8,Data!$A$1:$BE$1,0)+2),FALSE)) * VLOOKUP(E$41,$B$41:$U$59,20,FALSE) * $U51)</f>
        <v>-0.52095782985143468</v>
      </c>
      <c r="F51" s="53">
        <f ca="1">IF(OR($B18 = "", F$8 = ""), "", CORREL(INDIRECT("Data!L3C" &amp; (MATCH($B18,Data!$A$1:$BE$1,0)+2) &amp; LastRow &amp; (MATCH($B18,Data!$A$1:$BE$1,0)+2),FALSE), INDIRECT("Data!L3C" &amp; (MATCH(F$8,Data!$A$1:$BE$1,0)+2) &amp; LastRow &amp; (MATCH(F$8,Data!$A$1:$BE$1,0)+2),FALSE)) * VLOOKUP(F$41,$B$41:$U$59,20,FALSE) * $U51)</f>
        <v>-0.47997384328452525</v>
      </c>
      <c r="G51" s="53">
        <f ca="1">IF(OR($B18 = "", G$8 = ""), "", CORREL(INDIRECT("Data!L3C" &amp; (MATCH($B18,Data!$A$1:$BE$1,0)+2) &amp; LastRow &amp; (MATCH($B18,Data!$A$1:$BE$1,0)+2),FALSE), INDIRECT("Data!L3C" &amp; (MATCH(G$8,Data!$A$1:$BE$1,0)+2) &amp; LastRow &amp; (MATCH(G$8,Data!$A$1:$BE$1,0)+2),FALSE)) * VLOOKUP(G$41,$B$41:$U$59,20,FALSE) * $U51)</f>
        <v>-0.51318888104765692</v>
      </c>
      <c r="H51" s="53">
        <f ca="1">IF(OR($B18 = "", H$8 = ""), "", CORREL(INDIRECT("Data!L3C" &amp; (MATCH($B18,Data!$A$1:$BE$1,0)+2) &amp; LastRow &amp; (MATCH($B18,Data!$A$1:$BE$1,0)+2),FALSE), INDIRECT("Data!L3C" &amp; (MATCH(H$8,Data!$A$1:$BE$1,0)+2) &amp; LastRow &amp; (MATCH(H$8,Data!$A$1:$BE$1,0)+2),FALSE)) * VLOOKUP(H$41,$B$41:$U$59,20,FALSE) * $U51)</f>
        <v>-0.46919470097339577</v>
      </c>
      <c r="I51" s="53">
        <f ca="1">IF(OR($B18 = "", I$8 = ""), "", CORREL(INDIRECT("Data!L3C" &amp; (MATCH($B18,Data!$A$1:$BE$1,0)+2) &amp; LastRow &amp; (MATCH($B18,Data!$A$1:$BE$1,0)+2),FALSE), INDIRECT("Data!L3C" &amp; (MATCH(I$8,Data!$A$1:$BE$1,0)+2) &amp; LastRow &amp; (MATCH(I$8,Data!$A$1:$BE$1,0)+2),FALSE)) * VLOOKUP(I$41,$B$41:$U$59,20,FALSE) * $U51)</f>
        <v>-0.38736551309238126</v>
      </c>
      <c r="J51" s="53">
        <f ca="1">IF(OR($B18 = "", J$8 = ""), "", CORREL(INDIRECT("Data!L3C" &amp; (MATCH($B18,Data!$A$1:$BE$1,0)+2) &amp; LastRow &amp; (MATCH($B18,Data!$A$1:$BE$1,0)+2),FALSE), INDIRECT("Data!L3C" &amp; (MATCH(J$8,Data!$A$1:$BE$1,0)+2) &amp; LastRow &amp; (MATCH(J$8,Data!$A$1:$BE$1,0)+2),FALSE)) * VLOOKUP(J$41,$B$41:$U$59,20,FALSE) * $U51)</f>
        <v>0.45462359564475863</v>
      </c>
      <c r="K51" s="53">
        <f ca="1">IF(OR($B18 = "", K$8 = ""), "", CORREL(INDIRECT("Data!L3C" &amp; (MATCH($B18,Data!$A$1:$BE$1,0)+2) &amp; LastRow &amp; (MATCH($B18,Data!$A$1:$BE$1,0)+2),FALSE), INDIRECT("Data!L3C" &amp; (MATCH(K$8,Data!$A$1:$BE$1,0)+2) &amp; LastRow &amp; (MATCH(K$8,Data!$A$1:$BE$1,0)+2),FALSE)) * VLOOKUP(K$41,$B$41:$U$59,20,FALSE) * $U51)</f>
        <v>0.49539028103415006</v>
      </c>
      <c r="L51" s="52"/>
      <c r="M51" s="53">
        <f ca="1">IF(OR($B18 = "", M$8 = ""), "", CORREL(INDIRECT("Data!L3C" &amp; (MATCH($B18,Data!$A$1:$BE$1,0)+2) &amp; LastRow &amp; (MATCH($B18,Data!$A$1:$BE$1,0)+2),FALSE), INDIRECT("Data!L3C" &amp; (MATCH(M$8,Data!$A$1:$BE$1,0)+2) &amp; LastRow &amp; (MATCH(M$8,Data!$A$1:$BE$1,0)+2),FALSE)) * VLOOKUP(M$41,$B$41:$U$59,20,FALSE) * $U51)</f>
        <v>0.42095735933646306</v>
      </c>
      <c r="N51" s="53" t="str">
        <f ca="1">IF(OR($B18 = "", N$8 = ""), "", CORREL(INDIRECT("Data!L3C" &amp; (MATCH($B18,Data!$A$1:$BE$1,0)+2) &amp; LastRow &amp; (MATCH($B18,Data!$A$1:$BE$1,0)+2),FALSE), INDIRECT("Data!L3C" &amp; (MATCH(N$8,Data!$A$1:$BE$1,0)+2) &amp; LastRow &amp; (MATCH(N$8,Data!$A$1:$BE$1,0)+2),FALSE)) * VLOOKUP(N$41,$B$41:$U$59,20,FALSE) * $U51)</f>
        <v/>
      </c>
      <c r="O51" s="53" t="str">
        <f ca="1">IF(OR($B18 = "", O$8 = ""), "", CORREL(INDIRECT("Data!L3C" &amp; (MATCH($B18,Data!$A$1:$BE$1,0)+2) &amp; LastRow &amp; (MATCH($B18,Data!$A$1:$BE$1,0)+2),FALSE), INDIRECT("Data!L3C" &amp; (MATCH(O$8,Data!$A$1:$BE$1,0)+2) &amp; LastRow &amp; (MATCH(O$8,Data!$A$1:$BE$1,0)+2),FALSE)) * VLOOKUP(O$41,$B$41:$U$59,20,FALSE) * $U51)</f>
        <v/>
      </c>
      <c r="P51" s="53" t="str">
        <f ca="1">IF(OR($B18 = "", P$8 = ""), "", CORREL(INDIRECT("Data!L3C" &amp; (MATCH($B18,Data!$A$1:$BE$1,0)+2) &amp; LastRow &amp; (MATCH($B18,Data!$A$1:$BE$1,0)+2),FALSE), INDIRECT("Data!L3C" &amp; (MATCH(P$8,Data!$A$1:$BE$1,0)+2) &amp; LastRow &amp; (MATCH(P$8,Data!$A$1:$BE$1,0)+2),FALSE)) * VLOOKUP(P$41,$B$41:$U$59,20,FALSE) * $U51)</f>
        <v/>
      </c>
      <c r="Q51" s="53" t="str">
        <f ca="1">IF(OR($B18 = "", Q$8 = ""), "", CORREL(INDIRECT("Data!L3C" &amp; (MATCH($B18,Data!$A$1:$BE$1,0)+2) &amp; LastRow &amp; (MATCH($B18,Data!$A$1:$BE$1,0)+2),FALSE), INDIRECT("Data!L3C" &amp; (MATCH(Q$8,Data!$A$1:$BE$1,0)+2) &amp; LastRow &amp; (MATCH(Q$8,Data!$A$1:$BE$1,0)+2),FALSE)) * VLOOKUP(Q$41,$B$41:$U$59,20,FALSE) * $U51)</f>
        <v/>
      </c>
      <c r="R51" s="53" t="str">
        <f ca="1">IF(OR($B18 = "", R$8 = ""), "", CORREL(INDIRECT("Data!L3C" &amp; (MATCH($B18,Data!$A$1:$BE$1,0)+2) &amp; LastRow &amp; (MATCH($B18,Data!$A$1:$BE$1,0)+2),FALSE), INDIRECT("Data!L3C" &amp; (MATCH(R$8,Data!$A$1:$BE$1,0)+2) &amp; LastRow &amp; (MATCH(R$8,Data!$A$1:$BE$1,0)+2),FALSE)) * VLOOKUP(R$41,$B$41:$U$59,20,FALSE) * $U51)</f>
        <v/>
      </c>
      <c r="S51" s="53" t="str">
        <f ca="1">IF(OR($B18 = "", S$8 = ""), "", CORREL(INDIRECT("Data!L3C" &amp; (MATCH($B18,Data!$A$1:$BE$1,0)+2) &amp; LastRow &amp; (MATCH($B18,Data!$A$1:$BE$1,0)+2),FALSE), INDIRECT("Data!L3C" &amp; (MATCH(S$8,Data!$A$1:$BE$1,0)+2) &amp; LastRow &amp; (MATCH(S$8,Data!$A$1:$BE$1,0)+2),FALSE)) * VLOOKUP(S$41,$B$41:$U$59,20,FALSE) * $U51)</f>
        <v/>
      </c>
      <c r="T51" s="118" t="str">
        <f ca="1">IF(OR($B18 = "", T$8 = ""), "", CORREL(INDIRECT("Data!L3C" &amp; (MATCH($B18,Data!$A$1:$BE$1,0)+2) &amp; LastRow &amp; (MATCH($B18,Data!$A$1:$BE$1,0)+2),FALSE), INDIRECT("Data!L3C" &amp; (MATCH(T$8,Data!$A$1:$BE$1,0)+2) &amp; LastRow &amp; (MATCH(T$8,Data!$A$1:$BE$1,0)+2),FALSE)) * VLOOKUP(T$41,$B$41:$U$59,20,FALSE) * $U51)</f>
        <v/>
      </c>
      <c r="U51" s="51">
        <f>IF(COUNTBLANK(LongTickers)+COUNTBLANK(ShortTickers) &lt; 9, -1, "")</f>
        <v>-1</v>
      </c>
      <c r="V51" s="50">
        <f t="shared" ca="1" si="2"/>
        <v>-0.18629588794016277</v>
      </c>
      <c r="X51" s="127"/>
      <c r="Y51" s="127"/>
      <c r="Z51" s="127"/>
      <c r="AA51" s="127"/>
      <c r="AB51" s="127"/>
      <c r="AC51" s="127"/>
      <c r="AD51" s="127"/>
      <c r="AE51" s="127"/>
      <c r="AF51" s="127"/>
    </row>
    <row r="52" spans="1:32" x14ac:dyDescent="0.25">
      <c r="A52" s="49">
        <f t="shared" ca="1" si="1"/>
        <v>1</v>
      </c>
      <c r="B52" s="60" t="str">
        <f t="shared" ca="1" si="3"/>
        <v>SPLK</v>
      </c>
      <c r="C52" s="54">
        <f ca="1">IF(OR($B19 = "", C$8 = ""), "", CORREL(INDIRECT("Data!L3C" &amp; (MATCH($B19,Data!$A$1:$BE$1,0)+2) &amp; LastRow &amp; (MATCH($B19,Data!$A$1:$BE$1,0)+2),FALSE), INDIRECT("Data!L3C" &amp; (MATCH(C$8,Data!$A$1:$BE$1,0)+2) &amp; LastRow &amp; (MATCH(C$8,Data!$A$1:$BE$1,0)+2),FALSE)) * VLOOKUP(C$41,$B$41:$U$59,20,FALSE) * $U52)</f>
        <v>-0.36830640161017203</v>
      </c>
      <c r="D52" s="53">
        <f ca="1">IF(OR($B19 = "", D$8 = ""), "", CORREL(INDIRECT("Data!L3C" &amp; (MATCH($B19,Data!$A$1:$BE$1,0)+2) &amp; LastRow &amp; (MATCH($B19,Data!$A$1:$BE$1,0)+2),FALSE), INDIRECT("Data!L3C" &amp; (MATCH(D$8,Data!$A$1:$BE$1,0)+2) &amp; LastRow &amp; (MATCH(D$8,Data!$A$1:$BE$1,0)+2),FALSE)) * VLOOKUP(D$41,$B$41:$U$59,20,FALSE) * $U52)</f>
        <v>-0.35087130936842087</v>
      </c>
      <c r="E52" s="53">
        <f ca="1">IF(OR($B19 = "", E$8 = ""), "", CORREL(INDIRECT("Data!L3C" &amp; (MATCH($B19,Data!$A$1:$BE$1,0)+2) &amp; LastRow &amp; (MATCH($B19,Data!$A$1:$BE$1,0)+2),FALSE), INDIRECT("Data!L3C" &amp; (MATCH(E$8,Data!$A$1:$BE$1,0)+2) &amp; LastRow &amp; (MATCH(E$8,Data!$A$1:$BE$1,0)+2),FALSE)) * VLOOKUP(E$41,$B$41:$U$59,20,FALSE) * $U52)</f>
        <v>-0.35690665119579296</v>
      </c>
      <c r="F52" s="53">
        <f ca="1">IF(OR($B19 = "", F$8 = ""), "", CORREL(INDIRECT("Data!L3C" &amp; (MATCH($B19,Data!$A$1:$BE$1,0)+2) &amp; LastRow &amp; (MATCH($B19,Data!$A$1:$BE$1,0)+2),FALSE), INDIRECT("Data!L3C" &amp; (MATCH(F$8,Data!$A$1:$BE$1,0)+2) &amp; LastRow &amp; (MATCH(F$8,Data!$A$1:$BE$1,0)+2),FALSE)) * VLOOKUP(F$41,$B$41:$U$59,20,FALSE) * $U52)</f>
        <v>-0.22950334004984271</v>
      </c>
      <c r="G52" s="53">
        <f ca="1">IF(OR($B19 = "", G$8 = ""), "", CORREL(INDIRECT("Data!L3C" &amp; (MATCH($B19,Data!$A$1:$BE$1,0)+2) &amp; LastRow &amp; (MATCH($B19,Data!$A$1:$BE$1,0)+2),FALSE), INDIRECT("Data!L3C" &amp; (MATCH(G$8,Data!$A$1:$BE$1,0)+2) &amp; LastRow &amp; (MATCH(G$8,Data!$A$1:$BE$1,0)+2),FALSE)) * VLOOKUP(G$41,$B$41:$U$59,20,FALSE) * $U52)</f>
        <v>-0.39721026901772072</v>
      </c>
      <c r="H52" s="53">
        <f ca="1">IF(OR($B19 = "", H$8 = ""), "", CORREL(INDIRECT("Data!L3C" &amp; (MATCH($B19,Data!$A$1:$BE$1,0)+2) &amp; LastRow &amp; (MATCH($B19,Data!$A$1:$BE$1,0)+2),FALSE), INDIRECT("Data!L3C" &amp; (MATCH(H$8,Data!$A$1:$BE$1,0)+2) &amp; LastRow &amp; (MATCH(H$8,Data!$A$1:$BE$1,0)+2),FALSE)) * VLOOKUP(H$41,$B$41:$U$59,20,FALSE) * $U52)</f>
        <v>-0.33005881778130269</v>
      </c>
      <c r="I52" s="53">
        <f ca="1">IF(OR($B19 = "", I$8 = ""), "", CORREL(INDIRECT("Data!L3C" &amp; (MATCH($B19,Data!$A$1:$BE$1,0)+2) &amp; LastRow &amp; (MATCH($B19,Data!$A$1:$BE$1,0)+2),FALSE), INDIRECT("Data!L3C" &amp; (MATCH(I$8,Data!$A$1:$BE$1,0)+2) &amp; LastRow &amp; (MATCH(I$8,Data!$A$1:$BE$1,0)+2),FALSE)) * VLOOKUP(I$41,$B$41:$U$59,20,FALSE) * $U52)</f>
        <v>-0.41554340407148749</v>
      </c>
      <c r="J52" s="53">
        <f ca="1">IF(OR($B19 = "", J$8 = ""), "", CORREL(INDIRECT("Data!L3C" &amp; (MATCH($B19,Data!$A$1:$BE$1,0)+2) &amp; LastRow &amp; (MATCH($B19,Data!$A$1:$BE$1,0)+2),FALSE), INDIRECT("Data!L3C" &amp; (MATCH(J$8,Data!$A$1:$BE$1,0)+2) &amp; LastRow &amp; (MATCH(J$8,Data!$A$1:$BE$1,0)+2),FALSE)) * VLOOKUP(J$41,$B$41:$U$59,20,FALSE) * $U52)</f>
        <v>0.39342755255289147</v>
      </c>
      <c r="K52" s="53">
        <f ca="1">IF(OR($B19 = "", K$8 = ""), "", CORREL(INDIRECT("Data!L3C" &amp; (MATCH($B19,Data!$A$1:$BE$1,0)+2) &amp; LastRow &amp; (MATCH($B19,Data!$A$1:$BE$1,0)+2),FALSE), INDIRECT("Data!L3C" &amp; (MATCH(K$8,Data!$A$1:$BE$1,0)+2) &amp; LastRow &amp; (MATCH(K$8,Data!$A$1:$BE$1,0)+2),FALSE)) * VLOOKUP(K$41,$B$41:$U$59,20,FALSE) * $U52)</f>
        <v>0.42820701936037148</v>
      </c>
      <c r="L52" s="53">
        <f ca="1">IF(OR($B19 = "", L$8 = ""), "", CORREL(INDIRECT("Data!L3C" &amp; (MATCH($B19,Data!$A$1:$BE$1,0)+2) &amp; LastRow &amp; (MATCH($B19,Data!$A$1:$BE$1,0)+2),FALSE), INDIRECT("Data!L3C" &amp; (MATCH(L$8,Data!$A$1:$BE$1,0)+2) &amp; LastRow &amp; (MATCH(L$8,Data!$A$1:$BE$1,0)+2),FALSE)) * VLOOKUP(L$41,$B$41:$U$59,20,FALSE) * $U52)</f>
        <v>0.42095735933646306</v>
      </c>
      <c r="M52" s="52"/>
      <c r="N52" s="53" t="str">
        <f ca="1">IF(OR($B19 = "", N$8 = ""), "", CORREL(INDIRECT("Data!L3C" &amp; (MATCH($B19,Data!$A$1:$BE$1,0)+2) &amp; LastRow &amp; (MATCH($B19,Data!$A$1:$BE$1,0)+2),FALSE), INDIRECT("Data!L3C" &amp; (MATCH(N$8,Data!$A$1:$BE$1,0)+2) &amp; LastRow &amp; (MATCH(N$8,Data!$A$1:$BE$1,0)+2),FALSE)) * VLOOKUP(N$41,$B$41:$U$59,20,FALSE) * $U52)</f>
        <v/>
      </c>
      <c r="O52" s="53" t="str">
        <f ca="1">IF(OR($B19 = "", O$8 = ""), "", CORREL(INDIRECT("Data!L3C" &amp; (MATCH($B19,Data!$A$1:$BE$1,0)+2) &amp; LastRow &amp; (MATCH($B19,Data!$A$1:$BE$1,0)+2),FALSE), INDIRECT("Data!L3C" &amp; (MATCH(O$8,Data!$A$1:$BE$1,0)+2) &amp; LastRow &amp; (MATCH(O$8,Data!$A$1:$BE$1,0)+2),FALSE)) * VLOOKUP(O$41,$B$41:$U$59,20,FALSE) * $U52)</f>
        <v/>
      </c>
      <c r="P52" s="53" t="str">
        <f ca="1">IF(OR($B19 = "", P$8 = ""), "", CORREL(INDIRECT("Data!L3C" &amp; (MATCH($B19,Data!$A$1:$BE$1,0)+2) &amp; LastRow &amp; (MATCH($B19,Data!$A$1:$BE$1,0)+2),FALSE), INDIRECT("Data!L3C" &amp; (MATCH(P$8,Data!$A$1:$BE$1,0)+2) &amp; LastRow &amp; (MATCH(P$8,Data!$A$1:$BE$1,0)+2),FALSE)) * VLOOKUP(P$41,$B$41:$U$59,20,FALSE) * $U52)</f>
        <v/>
      </c>
      <c r="Q52" s="53" t="str">
        <f ca="1">IF(OR($B19 = "", Q$8 = ""), "", CORREL(INDIRECT("Data!L3C" &amp; (MATCH($B19,Data!$A$1:$BE$1,0)+2) &amp; LastRow &amp; (MATCH($B19,Data!$A$1:$BE$1,0)+2),FALSE), INDIRECT("Data!L3C" &amp; (MATCH(Q$8,Data!$A$1:$BE$1,0)+2) &amp; LastRow &amp; (MATCH(Q$8,Data!$A$1:$BE$1,0)+2),FALSE)) * VLOOKUP(Q$41,$B$41:$U$59,20,FALSE) * $U52)</f>
        <v/>
      </c>
      <c r="R52" s="53" t="str">
        <f ca="1">IF(OR($B19 = "", R$8 = ""), "", CORREL(INDIRECT("Data!L3C" &amp; (MATCH($B19,Data!$A$1:$BE$1,0)+2) &amp; LastRow &amp; (MATCH($B19,Data!$A$1:$BE$1,0)+2),FALSE), INDIRECT("Data!L3C" &amp; (MATCH(R$8,Data!$A$1:$BE$1,0)+2) &amp; LastRow &amp; (MATCH(R$8,Data!$A$1:$BE$1,0)+2),FALSE)) * VLOOKUP(R$41,$B$41:$U$59,20,FALSE) * $U52)</f>
        <v/>
      </c>
      <c r="S52" s="53" t="str">
        <f ca="1">IF(OR($B19 = "", S$8 = ""), "", CORREL(INDIRECT("Data!L3C" &amp; (MATCH($B19,Data!$A$1:$BE$1,0)+2) &amp; LastRow &amp; (MATCH($B19,Data!$A$1:$BE$1,0)+2),FALSE), INDIRECT("Data!L3C" &amp; (MATCH(S$8,Data!$A$1:$BE$1,0)+2) &amp; LastRow &amp; (MATCH(S$8,Data!$A$1:$BE$1,0)+2),FALSE)) * VLOOKUP(S$41,$B$41:$U$59,20,FALSE) * $U52)</f>
        <v/>
      </c>
      <c r="T52" s="118" t="str">
        <f ca="1">IF(OR($B19 = "", T$8 = ""), "", CORREL(INDIRECT("Data!L3C" &amp; (MATCH($B19,Data!$A$1:$BE$1,0)+2) &amp; LastRow &amp; (MATCH($B19,Data!$A$1:$BE$1,0)+2),FALSE), INDIRECT("Data!L3C" &amp; (MATCH(T$8,Data!$A$1:$BE$1,0)+2) &amp; LastRow &amp; (MATCH(T$8,Data!$A$1:$BE$1,0)+2),FALSE)) * VLOOKUP(T$41,$B$41:$U$59,20,FALSE) * $U52)</f>
        <v/>
      </c>
      <c r="U52" s="51">
        <f>IF(COUNTBLANK(LongTickers)+COUNTBLANK(ShortTickers) &lt; 8, -1, "")</f>
        <v>-1</v>
      </c>
      <c r="V52" s="50">
        <f t="shared" ca="1" si="2"/>
        <v>-0.12058082618450136</v>
      </c>
    </row>
    <row r="53" spans="1:32" x14ac:dyDescent="0.25">
      <c r="A53" s="49">
        <f t="shared" ca="1" si="1"/>
        <v>1</v>
      </c>
      <c r="B53" s="60" t="str">
        <f t="shared" ca="1" si="3"/>
        <v/>
      </c>
      <c r="C53" s="54" t="str">
        <f ca="1">IF(OR($B20 = "", C$8 = ""), "", CORREL(INDIRECT("Data!L3C" &amp; (MATCH($B20,Data!$A$1:$BE$1,0)+2) &amp; LastRow &amp; (MATCH($B20,Data!$A$1:$BE$1,0)+2),FALSE), INDIRECT("Data!L3C" &amp; (MATCH(C$8,Data!$A$1:$BE$1,0)+2) &amp; LastRow &amp; (MATCH(C$8,Data!$A$1:$BE$1,0)+2),FALSE)) * VLOOKUP(C$41,$B$41:$U$59,20,FALSE) * $U53)</f>
        <v/>
      </c>
      <c r="D53" s="53" t="str">
        <f ca="1">IF(OR($B20 = "", D$8 = ""), "", CORREL(INDIRECT("Data!L3C" &amp; (MATCH($B20,Data!$A$1:$BE$1,0)+2) &amp; LastRow &amp; (MATCH($B20,Data!$A$1:$BE$1,0)+2),FALSE), INDIRECT("Data!L3C" &amp; (MATCH(D$8,Data!$A$1:$BE$1,0)+2) &amp; LastRow &amp; (MATCH(D$8,Data!$A$1:$BE$1,0)+2),FALSE)) * VLOOKUP(D$41,$B$41:$U$59,20,FALSE) * $U53)</f>
        <v/>
      </c>
      <c r="E53" s="53" t="str">
        <f ca="1">IF(OR($B20 = "", E$8 = ""), "", CORREL(INDIRECT("Data!L3C" &amp; (MATCH($B20,Data!$A$1:$BE$1,0)+2) &amp; LastRow &amp; (MATCH($B20,Data!$A$1:$BE$1,0)+2),FALSE), INDIRECT("Data!L3C" &amp; (MATCH(E$8,Data!$A$1:$BE$1,0)+2) &amp; LastRow &amp; (MATCH(E$8,Data!$A$1:$BE$1,0)+2),FALSE)) * VLOOKUP(E$41,$B$41:$U$59,20,FALSE) * $U53)</f>
        <v/>
      </c>
      <c r="F53" s="53" t="str">
        <f ca="1">IF(OR($B20 = "", F$8 = ""), "", CORREL(INDIRECT("Data!L3C" &amp; (MATCH($B20,Data!$A$1:$BE$1,0)+2) &amp; LastRow &amp; (MATCH($B20,Data!$A$1:$BE$1,0)+2),FALSE), INDIRECT("Data!L3C" &amp; (MATCH(F$8,Data!$A$1:$BE$1,0)+2) &amp; LastRow &amp; (MATCH(F$8,Data!$A$1:$BE$1,0)+2),FALSE)) * VLOOKUP(F$41,$B$41:$U$59,20,FALSE) * $U53)</f>
        <v/>
      </c>
      <c r="G53" s="53" t="str">
        <f ca="1">IF(OR($B20 = "", G$8 = ""), "", CORREL(INDIRECT("Data!L3C" &amp; (MATCH($B20,Data!$A$1:$BE$1,0)+2) &amp; LastRow &amp; (MATCH($B20,Data!$A$1:$BE$1,0)+2),FALSE), INDIRECT("Data!L3C" &amp; (MATCH(G$8,Data!$A$1:$BE$1,0)+2) &amp; LastRow &amp; (MATCH(G$8,Data!$A$1:$BE$1,0)+2),FALSE)) * VLOOKUP(G$41,$B$41:$U$59,20,FALSE) * $U53)</f>
        <v/>
      </c>
      <c r="H53" s="53" t="str">
        <f ca="1">IF(OR($B20 = "", H$8 = ""), "", CORREL(INDIRECT("Data!L3C" &amp; (MATCH($B20,Data!$A$1:$BE$1,0)+2) &amp; LastRow &amp; (MATCH($B20,Data!$A$1:$BE$1,0)+2),FALSE), INDIRECT("Data!L3C" &amp; (MATCH(H$8,Data!$A$1:$BE$1,0)+2) &amp; LastRow &amp; (MATCH(H$8,Data!$A$1:$BE$1,0)+2),FALSE)) * VLOOKUP(H$41,$B$41:$U$59,20,FALSE) * $U53)</f>
        <v/>
      </c>
      <c r="I53" s="53" t="str">
        <f ca="1">IF(OR($B20 = "", I$8 = ""), "", CORREL(INDIRECT("Data!L3C" &amp; (MATCH($B20,Data!$A$1:$BE$1,0)+2) &amp; LastRow &amp; (MATCH($B20,Data!$A$1:$BE$1,0)+2),FALSE), INDIRECT("Data!L3C" &amp; (MATCH(I$8,Data!$A$1:$BE$1,0)+2) &amp; LastRow &amp; (MATCH(I$8,Data!$A$1:$BE$1,0)+2),FALSE)) * VLOOKUP(I$41,$B$41:$U$59,20,FALSE) * $U53)</f>
        <v/>
      </c>
      <c r="J53" s="53" t="str">
        <f ca="1">IF(OR($B20 = "", J$8 = ""), "", CORREL(INDIRECT("Data!L3C" &amp; (MATCH($B20,Data!$A$1:$BE$1,0)+2) &amp; LastRow &amp; (MATCH($B20,Data!$A$1:$BE$1,0)+2),FALSE), INDIRECT("Data!L3C" &amp; (MATCH(J$8,Data!$A$1:$BE$1,0)+2) &amp; LastRow &amp; (MATCH(J$8,Data!$A$1:$BE$1,0)+2),FALSE)) * VLOOKUP(J$41,$B$41:$U$59,20,FALSE) * $U53)</f>
        <v/>
      </c>
      <c r="K53" s="53" t="str">
        <f ca="1">IF(OR($B20 = "", K$8 = ""), "", CORREL(INDIRECT("Data!L3C" &amp; (MATCH($B20,Data!$A$1:$BE$1,0)+2) &amp; LastRow &amp; (MATCH($B20,Data!$A$1:$BE$1,0)+2),FALSE), INDIRECT("Data!L3C" &amp; (MATCH(K$8,Data!$A$1:$BE$1,0)+2) &amp; LastRow &amp; (MATCH(K$8,Data!$A$1:$BE$1,0)+2),FALSE)) * VLOOKUP(K$41,$B$41:$U$59,20,FALSE) * $U53)</f>
        <v/>
      </c>
      <c r="L53" s="53" t="str">
        <f ca="1">IF(OR($B20 = "", L$8 = ""), "", CORREL(INDIRECT("Data!L3C" &amp; (MATCH($B20,Data!$A$1:$BE$1,0)+2) &amp; LastRow &amp; (MATCH($B20,Data!$A$1:$BE$1,0)+2),FALSE), INDIRECT("Data!L3C" &amp; (MATCH(L$8,Data!$A$1:$BE$1,0)+2) &amp; LastRow &amp; (MATCH(L$8,Data!$A$1:$BE$1,0)+2),FALSE)) * VLOOKUP(L$41,$B$41:$U$59,20,FALSE) * $U53)</f>
        <v/>
      </c>
      <c r="M53" s="53" t="str">
        <f ca="1">IF(OR($B20 = "", M$8 = ""), "", CORREL(INDIRECT("Data!L3C" &amp; (MATCH($B20,Data!$A$1:$BE$1,0)+2) &amp; LastRow &amp; (MATCH($B20,Data!$A$1:$BE$1,0)+2),FALSE), INDIRECT("Data!L3C" &amp; (MATCH(M$8,Data!$A$1:$BE$1,0)+2) &amp; LastRow &amp; (MATCH(M$8,Data!$A$1:$BE$1,0)+2),FALSE)) * VLOOKUP(M$41,$B$41:$U$59,20,FALSE) * $U53)</f>
        <v/>
      </c>
      <c r="N53" s="52"/>
      <c r="O53" s="53" t="str">
        <f ca="1">IF(OR($B20 = "", O$8 = ""), "", CORREL(INDIRECT("Data!L3C" &amp; (MATCH($B20,Data!$A$1:$BE$1,0)+2) &amp; LastRow &amp; (MATCH($B20,Data!$A$1:$BE$1,0)+2),FALSE), INDIRECT("Data!L3C" &amp; (MATCH(O$8,Data!$A$1:$BE$1,0)+2) &amp; LastRow &amp; (MATCH(O$8,Data!$A$1:$BE$1,0)+2),FALSE)) * VLOOKUP(O$41,$B$41:$U$59,20,FALSE) * $U53)</f>
        <v/>
      </c>
      <c r="P53" s="53" t="str">
        <f ca="1">IF(OR($B20 = "", P$8 = ""), "", CORREL(INDIRECT("Data!L3C" &amp; (MATCH($B20,Data!$A$1:$BE$1,0)+2) &amp; LastRow &amp; (MATCH($B20,Data!$A$1:$BE$1,0)+2),FALSE), INDIRECT("Data!L3C" &amp; (MATCH(P$8,Data!$A$1:$BE$1,0)+2) &amp; LastRow &amp; (MATCH(P$8,Data!$A$1:$BE$1,0)+2),FALSE)) * VLOOKUP(P$41,$B$41:$U$59,20,FALSE) * $U53)</f>
        <v/>
      </c>
      <c r="Q53" s="53" t="str">
        <f ca="1">IF(OR($B20 = "", Q$8 = ""), "", CORREL(INDIRECT("Data!L3C" &amp; (MATCH($B20,Data!$A$1:$BE$1,0)+2) &amp; LastRow &amp; (MATCH($B20,Data!$A$1:$BE$1,0)+2),FALSE), INDIRECT("Data!L3C" &amp; (MATCH(Q$8,Data!$A$1:$BE$1,0)+2) &amp; LastRow &amp; (MATCH(Q$8,Data!$A$1:$BE$1,0)+2),FALSE)) * VLOOKUP(Q$41,$B$41:$U$59,20,FALSE) * $U53)</f>
        <v/>
      </c>
      <c r="R53" s="53" t="str">
        <f ca="1">IF(OR($B20 = "", R$8 = ""), "", CORREL(INDIRECT("Data!L3C" &amp; (MATCH($B20,Data!$A$1:$BE$1,0)+2) &amp; LastRow &amp; (MATCH($B20,Data!$A$1:$BE$1,0)+2),FALSE), INDIRECT("Data!L3C" &amp; (MATCH(R$8,Data!$A$1:$BE$1,0)+2) &amp; LastRow &amp; (MATCH(R$8,Data!$A$1:$BE$1,0)+2),FALSE)) * VLOOKUP(R$41,$B$41:$U$59,20,FALSE) * $U53)</f>
        <v/>
      </c>
      <c r="S53" s="53" t="str">
        <f ca="1">IF(OR($B20 = "", S$8 = ""), "", CORREL(INDIRECT("Data!L3C" &amp; (MATCH($B20,Data!$A$1:$BE$1,0)+2) &amp; LastRow &amp; (MATCH($B20,Data!$A$1:$BE$1,0)+2),FALSE), INDIRECT("Data!L3C" &amp; (MATCH(S$8,Data!$A$1:$BE$1,0)+2) &amp; LastRow &amp; (MATCH(S$8,Data!$A$1:$BE$1,0)+2),FALSE)) * VLOOKUP(S$41,$B$41:$U$59,20,FALSE) * $U53)</f>
        <v/>
      </c>
      <c r="T53" s="118" t="str">
        <f ca="1">IF(OR($B20 = "", T$8 = ""), "", CORREL(INDIRECT("Data!L3C" &amp; (MATCH($B20,Data!$A$1:$BE$1,0)+2) &amp; LastRow &amp; (MATCH($B20,Data!$A$1:$BE$1,0)+2),FALSE), INDIRECT("Data!L3C" &amp; (MATCH(T$8,Data!$A$1:$BE$1,0)+2) &amp; LastRow &amp; (MATCH(T$8,Data!$A$1:$BE$1,0)+2),FALSE)) * VLOOKUP(T$41,$B$41:$U$59,20,FALSE) * $U53)</f>
        <v/>
      </c>
      <c r="U53" s="51" t="str">
        <f>IF(COUNTBLANK(LongTickers)+COUNTBLANK(ShortTickers) &lt; 7, -1, "")</f>
        <v/>
      </c>
      <c r="V53" s="50" t="str">
        <f t="shared" ca="1" si="2"/>
        <v/>
      </c>
    </row>
    <row r="54" spans="1:32" x14ac:dyDescent="0.25">
      <c r="A54" s="49">
        <f t="shared" ca="1" si="1"/>
        <v>1</v>
      </c>
      <c r="B54" s="60" t="str">
        <f t="shared" ca="1" si="3"/>
        <v/>
      </c>
      <c r="C54" s="54" t="str">
        <f ca="1">IF(OR($B21 = "", C$8 = ""), "", CORREL(INDIRECT("Data!L3C" &amp; (MATCH($B21,Data!$A$1:$BE$1,0)+2) &amp; LastRow &amp; (MATCH($B21,Data!$A$1:$BE$1,0)+2),FALSE), INDIRECT("Data!L3C" &amp; (MATCH(C$8,Data!$A$1:$BE$1,0)+2) &amp; LastRow &amp; (MATCH(C$8,Data!$A$1:$BE$1,0)+2),FALSE)) * VLOOKUP(C$41,$B$41:$U$59,20,FALSE) * $U54)</f>
        <v/>
      </c>
      <c r="D54" s="53" t="str">
        <f ca="1">IF(OR($B21 = "", D$8 = ""), "", CORREL(INDIRECT("Data!L3C" &amp; (MATCH($B21,Data!$A$1:$BE$1,0)+2) &amp; LastRow &amp; (MATCH($B21,Data!$A$1:$BE$1,0)+2),FALSE), INDIRECT("Data!L3C" &amp; (MATCH(D$8,Data!$A$1:$BE$1,0)+2) &amp; LastRow &amp; (MATCH(D$8,Data!$A$1:$BE$1,0)+2),FALSE)) * VLOOKUP(D$41,$B$41:$U$59,20,FALSE) * $U54)</f>
        <v/>
      </c>
      <c r="E54" s="53" t="str">
        <f ca="1">IF(OR($B21 = "", E$8 = ""), "", CORREL(INDIRECT("Data!L3C" &amp; (MATCH($B21,Data!$A$1:$BE$1,0)+2) &amp; LastRow &amp; (MATCH($B21,Data!$A$1:$BE$1,0)+2),FALSE), INDIRECT("Data!L3C" &amp; (MATCH(E$8,Data!$A$1:$BE$1,0)+2) &amp; LastRow &amp; (MATCH(E$8,Data!$A$1:$BE$1,0)+2),FALSE)) * VLOOKUP(E$41,$B$41:$U$59,20,FALSE) * $U54)</f>
        <v/>
      </c>
      <c r="F54" s="53" t="str">
        <f ca="1">IF(OR($B21 = "", F$8 = ""), "", CORREL(INDIRECT("Data!L3C" &amp; (MATCH($B21,Data!$A$1:$BE$1,0)+2) &amp; LastRow &amp; (MATCH($B21,Data!$A$1:$BE$1,0)+2),FALSE), INDIRECT("Data!L3C" &amp; (MATCH(F$8,Data!$A$1:$BE$1,0)+2) &amp; LastRow &amp; (MATCH(F$8,Data!$A$1:$BE$1,0)+2),FALSE)) * VLOOKUP(F$41,$B$41:$U$59,20,FALSE) * $U54)</f>
        <v/>
      </c>
      <c r="G54" s="53" t="str">
        <f ca="1">IF(OR($B21 = "", G$8 = ""), "", CORREL(INDIRECT("Data!L3C" &amp; (MATCH($B21,Data!$A$1:$BE$1,0)+2) &amp; LastRow &amp; (MATCH($B21,Data!$A$1:$BE$1,0)+2),FALSE), INDIRECT("Data!L3C" &amp; (MATCH(G$8,Data!$A$1:$BE$1,0)+2) &amp; LastRow &amp; (MATCH(G$8,Data!$A$1:$BE$1,0)+2),FALSE)) * VLOOKUP(G$41,$B$41:$U$59,20,FALSE) * $U54)</f>
        <v/>
      </c>
      <c r="H54" s="53" t="str">
        <f ca="1">IF(OR($B21 = "", H$8 = ""), "", CORREL(INDIRECT("Data!L3C" &amp; (MATCH($B21,Data!$A$1:$BE$1,0)+2) &amp; LastRow &amp; (MATCH($B21,Data!$A$1:$BE$1,0)+2),FALSE), INDIRECT("Data!L3C" &amp; (MATCH(H$8,Data!$A$1:$BE$1,0)+2) &amp; LastRow &amp; (MATCH(H$8,Data!$A$1:$BE$1,0)+2),FALSE)) * VLOOKUP(H$41,$B$41:$U$59,20,FALSE) * $U54)</f>
        <v/>
      </c>
      <c r="I54" s="53" t="str">
        <f ca="1">IF(OR($B21 = "", I$8 = ""), "", CORREL(INDIRECT("Data!L3C" &amp; (MATCH($B21,Data!$A$1:$BE$1,0)+2) &amp; LastRow &amp; (MATCH($B21,Data!$A$1:$BE$1,0)+2),FALSE), INDIRECT("Data!L3C" &amp; (MATCH(I$8,Data!$A$1:$BE$1,0)+2) &amp; LastRow &amp; (MATCH(I$8,Data!$A$1:$BE$1,0)+2),FALSE)) * VLOOKUP(I$41,$B$41:$U$59,20,FALSE) * $U54)</f>
        <v/>
      </c>
      <c r="J54" s="53" t="str">
        <f ca="1">IF(OR($B21 = "", J$8 = ""), "", CORREL(INDIRECT("Data!L3C" &amp; (MATCH($B21,Data!$A$1:$BE$1,0)+2) &amp; LastRow &amp; (MATCH($B21,Data!$A$1:$BE$1,0)+2),FALSE), INDIRECT("Data!L3C" &amp; (MATCH(J$8,Data!$A$1:$BE$1,0)+2) &amp; LastRow &amp; (MATCH(J$8,Data!$A$1:$BE$1,0)+2),FALSE)) * VLOOKUP(J$41,$B$41:$U$59,20,FALSE) * $U54)</f>
        <v/>
      </c>
      <c r="K54" s="53" t="str">
        <f ca="1">IF(OR($B21 = "", K$8 = ""), "", CORREL(INDIRECT("Data!L3C" &amp; (MATCH($B21,Data!$A$1:$BE$1,0)+2) &amp; LastRow &amp; (MATCH($B21,Data!$A$1:$BE$1,0)+2),FALSE), INDIRECT("Data!L3C" &amp; (MATCH(K$8,Data!$A$1:$BE$1,0)+2) &amp; LastRow &amp; (MATCH(K$8,Data!$A$1:$BE$1,0)+2),FALSE)) * VLOOKUP(K$41,$B$41:$U$59,20,FALSE) * $U54)</f>
        <v/>
      </c>
      <c r="L54" s="53" t="str">
        <f ca="1">IF(OR($B21 = "", L$8 = ""), "", CORREL(INDIRECT("Data!L3C" &amp; (MATCH($B21,Data!$A$1:$BE$1,0)+2) &amp; LastRow &amp; (MATCH($B21,Data!$A$1:$BE$1,0)+2),FALSE), INDIRECT("Data!L3C" &amp; (MATCH(L$8,Data!$A$1:$BE$1,0)+2) &amp; LastRow &amp; (MATCH(L$8,Data!$A$1:$BE$1,0)+2),FALSE)) * VLOOKUP(L$41,$B$41:$U$59,20,FALSE) * $U54)</f>
        <v/>
      </c>
      <c r="M54" s="53" t="str">
        <f ca="1">IF(OR($B21 = "", M$8 = ""), "", CORREL(INDIRECT("Data!L3C" &amp; (MATCH($B21,Data!$A$1:$BE$1,0)+2) &amp; LastRow &amp; (MATCH($B21,Data!$A$1:$BE$1,0)+2),FALSE), INDIRECT("Data!L3C" &amp; (MATCH(M$8,Data!$A$1:$BE$1,0)+2) &amp; LastRow &amp; (MATCH(M$8,Data!$A$1:$BE$1,0)+2),FALSE)) * VLOOKUP(M$41,$B$41:$U$59,20,FALSE) * $U54)</f>
        <v/>
      </c>
      <c r="N54" s="53" t="str">
        <f ca="1">IF(OR($B21 = "", N$8 = ""), "", CORREL(INDIRECT("Data!L3C" &amp; (MATCH($B21,Data!$A$1:$BE$1,0)+2) &amp; LastRow &amp; (MATCH($B21,Data!$A$1:$BE$1,0)+2),FALSE), INDIRECT("Data!L3C" &amp; (MATCH(N$8,Data!$A$1:$BE$1,0)+2) &amp; LastRow &amp; (MATCH(N$8,Data!$A$1:$BE$1,0)+2),FALSE)) * VLOOKUP(N$41,$B$41:$U$59,20,FALSE) * $U54)</f>
        <v/>
      </c>
      <c r="O54" s="52"/>
      <c r="P54" s="53" t="str">
        <f ca="1">IF(OR($B21 = "", P$8 = ""), "", CORREL(INDIRECT("Data!L3C" &amp; (MATCH($B21,Data!$A$1:$BE$1,0)+2) &amp; LastRow &amp; (MATCH($B21,Data!$A$1:$BE$1,0)+2),FALSE), INDIRECT("Data!L3C" &amp; (MATCH(P$8,Data!$A$1:$BE$1,0)+2) &amp; LastRow &amp; (MATCH(P$8,Data!$A$1:$BE$1,0)+2),FALSE)) * VLOOKUP(P$41,$B$41:$U$59,20,FALSE) * $U54)</f>
        <v/>
      </c>
      <c r="Q54" s="53" t="str">
        <f ca="1">IF(OR($B21 = "", Q$8 = ""), "", CORREL(INDIRECT("Data!L3C" &amp; (MATCH($B21,Data!$A$1:$BE$1,0)+2) &amp; LastRow &amp; (MATCH($B21,Data!$A$1:$BE$1,0)+2),FALSE), INDIRECT("Data!L3C" &amp; (MATCH(Q$8,Data!$A$1:$BE$1,0)+2) &amp; LastRow &amp; (MATCH(Q$8,Data!$A$1:$BE$1,0)+2),FALSE)) * VLOOKUP(Q$41,$B$41:$U$59,20,FALSE) * $U54)</f>
        <v/>
      </c>
      <c r="R54" s="53" t="str">
        <f ca="1">IF(OR($B21 = "", R$8 = ""), "", CORREL(INDIRECT("Data!L3C" &amp; (MATCH($B21,Data!$A$1:$BE$1,0)+2) &amp; LastRow &amp; (MATCH($B21,Data!$A$1:$BE$1,0)+2),FALSE), INDIRECT("Data!L3C" &amp; (MATCH(R$8,Data!$A$1:$BE$1,0)+2) &amp; LastRow &amp; (MATCH(R$8,Data!$A$1:$BE$1,0)+2),FALSE)) * VLOOKUP(R$41,$B$41:$U$59,20,FALSE) * $U54)</f>
        <v/>
      </c>
      <c r="S54" s="53" t="str">
        <f ca="1">IF(OR($B21 = "", S$8 = ""), "", CORREL(INDIRECT("Data!L3C" &amp; (MATCH($B21,Data!$A$1:$BE$1,0)+2) &amp; LastRow &amp; (MATCH($B21,Data!$A$1:$BE$1,0)+2),FALSE), INDIRECT("Data!L3C" &amp; (MATCH(S$8,Data!$A$1:$BE$1,0)+2) &amp; LastRow &amp; (MATCH(S$8,Data!$A$1:$BE$1,0)+2),FALSE)) * VLOOKUP(S$41,$B$41:$U$59,20,FALSE) * $U54)</f>
        <v/>
      </c>
      <c r="T54" s="118" t="str">
        <f ca="1">IF(OR($B21 = "", T$8 = ""), "", CORREL(INDIRECT("Data!L3C" &amp; (MATCH($B21,Data!$A$1:$BE$1,0)+2) &amp; LastRow &amp; (MATCH($B21,Data!$A$1:$BE$1,0)+2),FALSE), INDIRECT("Data!L3C" &amp; (MATCH(T$8,Data!$A$1:$BE$1,0)+2) &amp; LastRow &amp; (MATCH(T$8,Data!$A$1:$BE$1,0)+2),FALSE)) * VLOOKUP(T$41,$B$41:$U$59,20,FALSE) * $U54)</f>
        <v/>
      </c>
      <c r="U54" s="51" t="str">
        <f>IF(COUNTBLANK(LongTickers)+COUNTBLANK(ShortTickers) &lt; 6, -1, "")</f>
        <v/>
      </c>
      <c r="V54" s="50" t="str">
        <f t="shared" ca="1" si="2"/>
        <v/>
      </c>
    </row>
    <row r="55" spans="1:32" x14ac:dyDescent="0.25">
      <c r="A55" s="49">
        <f t="shared" ca="1" si="1"/>
        <v>1</v>
      </c>
      <c r="B55" s="60" t="str">
        <f t="shared" ca="1" si="3"/>
        <v/>
      </c>
      <c r="C55" s="54" t="str">
        <f ca="1">IF(OR($B22 = "", C$8 = ""), "", CORREL(INDIRECT("Data!L3C" &amp; (MATCH($B22,Data!$A$1:$BE$1,0)+2) &amp; LastRow &amp; (MATCH($B22,Data!$A$1:$BE$1,0)+2),FALSE), INDIRECT("Data!L3C" &amp; (MATCH(C$8,Data!$A$1:$BE$1,0)+2) &amp; LastRow &amp; (MATCH(C$8,Data!$A$1:$BE$1,0)+2),FALSE)) * VLOOKUP(C$41,$B$41:$U$59,20,FALSE) * $U55)</f>
        <v/>
      </c>
      <c r="D55" s="53" t="str">
        <f ca="1">IF(OR($B22 = "", D$8 = ""), "", CORREL(INDIRECT("Data!L3C" &amp; (MATCH($B22,Data!$A$1:$BE$1,0)+2) &amp; LastRow &amp; (MATCH($B22,Data!$A$1:$BE$1,0)+2),FALSE), INDIRECT("Data!L3C" &amp; (MATCH(D$8,Data!$A$1:$BE$1,0)+2) &amp; LastRow &amp; (MATCH(D$8,Data!$A$1:$BE$1,0)+2),FALSE)) * VLOOKUP(D$41,$B$41:$U$59,20,FALSE) * $U55)</f>
        <v/>
      </c>
      <c r="E55" s="53" t="str">
        <f ca="1">IF(OR($B22 = "", E$8 = ""), "", CORREL(INDIRECT("Data!L3C" &amp; (MATCH($B22,Data!$A$1:$BE$1,0)+2) &amp; LastRow &amp; (MATCH($B22,Data!$A$1:$BE$1,0)+2),FALSE), INDIRECT("Data!L3C" &amp; (MATCH(E$8,Data!$A$1:$BE$1,0)+2) &amp; LastRow &amp; (MATCH(E$8,Data!$A$1:$BE$1,0)+2),FALSE)) * VLOOKUP(E$41,$B$41:$U$59,20,FALSE) * $U55)</f>
        <v/>
      </c>
      <c r="F55" s="53" t="str">
        <f ca="1">IF(OR($B22 = "", F$8 = ""), "", CORREL(INDIRECT("Data!L3C" &amp; (MATCH($B22,Data!$A$1:$BE$1,0)+2) &amp; LastRow &amp; (MATCH($B22,Data!$A$1:$BE$1,0)+2),FALSE), INDIRECT("Data!L3C" &amp; (MATCH(F$8,Data!$A$1:$BE$1,0)+2) &amp; LastRow &amp; (MATCH(F$8,Data!$A$1:$BE$1,0)+2),FALSE)) * VLOOKUP(F$41,$B$41:$U$59,20,FALSE) * $U55)</f>
        <v/>
      </c>
      <c r="G55" s="53" t="str">
        <f ca="1">IF(OR($B22 = "", G$8 = ""), "", CORREL(INDIRECT("Data!L3C" &amp; (MATCH($B22,Data!$A$1:$BE$1,0)+2) &amp; LastRow &amp; (MATCH($B22,Data!$A$1:$BE$1,0)+2),FALSE), INDIRECT("Data!L3C" &amp; (MATCH(G$8,Data!$A$1:$BE$1,0)+2) &amp; LastRow &amp; (MATCH(G$8,Data!$A$1:$BE$1,0)+2),FALSE)) * VLOOKUP(G$41,$B$41:$U$59,20,FALSE) * $U55)</f>
        <v/>
      </c>
      <c r="H55" s="53" t="str">
        <f ca="1">IF(OR($B22 = "", H$8 = ""), "", CORREL(INDIRECT("Data!L3C" &amp; (MATCH($B22,Data!$A$1:$BE$1,0)+2) &amp; LastRow &amp; (MATCH($B22,Data!$A$1:$BE$1,0)+2),FALSE), INDIRECT("Data!L3C" &amp; (MATCH(H$8,Data!$A$1:$BE$1,0)+2) &amp; LastRow &amp; (MATCH(H$8,Data!$A$1:$BE$1,0)+2),FALSE)) * VLOOKUP(H$41,$B$41:$U$59,20,FALSE) * $U55)</f>
        <v/>
      </c>
      <c r="I55" s="53" t="str">
        <f ca="1">IF(OR($B22 = "", I$8 = ""), "", CORREL(INDIRECT("Data!L3C" &amp; (MATCH($B22,Data!$A$1:$BE$1,0)+2) &amp; LastRow &amp; (MATCH($B22,Data!$A$1:$BE$1,0)+2),FALSE), INDIRECT("Data!L3C" &amp; (MATCH(I$8,Data!$A$1:$BE$1,0)+2) &amp; LastRow &amp; (MATCH(I$8,Data!$A$1:$BE$1,0)+2),FALSE)) * VLOOKUP(I$41,$B$41:$U$59,20,FALSE) * $U55)</f>
        <v/>
      </c>
      <c r="J55" s="53" t="str">
        <f ca="1">IF(OR($B22 = "", J$8 = ""), "", CORREL(INDIRECT("Data!L3C" &amp; (MATCH($B22,Data!$A$1:$BE$1,0)+2) &amp; LastRow &amp; (MATCH($B22,Data!$A$1:$BE$1,0)+2),FALSE), INDIRECT("Data!L3C" &amp; (MATCH(J$8,Data!$A$1:$BE$1,0)+2) &amp; LastRow &amp; (MATCH(J$8,Data!$A$1:$BE$1,0)+2),FALSE)) * VLOOKUP(J$41,$B$41:$U$59,20,FALSE) * $U55)</f>
        <v/>
      </c>
      <c r="K55" s="53" t="str">
        <f ca="1">IF(OR($B22 = "", K$8 = ""), "", CORREL(INDIRECT("Data!L3C" &amp; (MATCH($B22,Data!$A$1:$BE$1,0)+2) &amp; LastRow &amp; (MATCH($B22,Data!$A$1:$BE$1,0)+2),FALSE), INDIRECT("Data!L3C" &amp; (MATCH(K$8,Data!$A$1:$BE$1,0)+2) &amp; LastRow &amp; (MATCH(K$8,Data!$A$1:$BE$1,0)+2),FALSE)) * VLOOKUP(K$41,$B$41:$U$59,20,FALSE) * $U55)</f>
        <v/>
      </c>
      <c r="L55" s="53" t="str">
        <f ca="1">IF(OR($B22 = "", L$8 = ""), "", CORREL(INDIRECT("Data!L3C" &amp; (MATCH($B22,Data!$A$1:$BE$1,0)+2) &amp; LastRow &amp; (MATCH($B22,Data!$A$1:$BE$1,0)+2),FALSE), INDIRECT("Data!L3C" &amp; (MATCH(L$8,Data!$A$1:$BE$1,0)+2) &amp; LastRow &amp; (MATCH(L$8,Data!$A$1:$BE$1,0)+2),FALSE)) * VLOOKUP(L$41,$B$41:$U$59,20,FALSE) * $U55)</f>
        <v/>
      </c>
      <c r="M55" s="53" t="str">
        <f ca="1">IF(OR($B22 = "", M$8 = ""), "", CORREL(INDIRECT("Data!L3C" &amp; (MATCH($B22,Data!$A$1:$BE$1,0)+2) &amp; LastRow &amp; (MATCH($B22,Data!$A$1:$BE$1,0)+2),FALSE), INDIRECT("Data!L3C" &amp; (MATCH(M$8,Data!$A$1:$BE$1,0)+2) &amp; LastRow &amp; (MATCH(M$8,Data!$A$1:$BE$1,0)+2),FALSE)) * VLOOKUP(M$41,$B$41:$U$59,20,FALSE) * $U55)</f>
        <v/>
      </c>
      <c r="N55" s="53" t="str">
        <f ca="1">IF(OR($B22 = "", N$8 = ""), "", CORREL(INDIRECT("Data!L3C" &amp; (MATCH($B22,Data!$A$1:$BE$1,0)+2) &amp; LastRow &amp; (MATCH($B22,Data!$A$1:$BE$1,0)+2),FALSE), INDIRECT("Data!L3C" &amp; (MATCH(N$8,Data!$A$1:$BE$1,0)+2) &amp; LastRow &amp; (MATCH(N$8,Data!$A$1:$BE$1,0)+2),FALSE)) * VLOOKUP(N$41,$B$41:$U$59,20,FALSE) * $U55)</f>
        <v/>
      </c>
      <c r="O55" s="53" t="str">
        <f ca="1">IF(OR($B22 = "", O$8 = ""), "", CORREL(INDIRECT("Data!L3C" &amp; (MATCH($B22,Data!$A$1:$BE$1,0)+2) &amp; LastRow &amp; (MATCH($B22,Data!$A$1:$BE$1,0)+2),FALSE), INDIRECT("Data!L3C" &amp; (MATCH(O$8,Data!$A$1:$BE$1,0)+2) &amp; LastRow &amp; (MATCH(O$8,Data!$A$1:$BE$1,0)+2),FALSE)) * VLOOKUP(O$41,$B$41:$U$59,20,FALSE) * $U55)</f>
        <v/>
      </c>
      <c r="P55" s="52"/>
      <c r="Q55" s="53" t="str">
        <f ca="1">IF(OR($B22 = "", Q$8 = ""), "", CORREL(INDIRECT("Data!L3C" &amp; (MATCH($B22,Data!$A$1:$BE$1,0)+2) &amp; LastRow &amp; (MATCH($B22,Data!$A$1:$BE$1,0)+2),FALSE), INDIRECT("Data!L3C" &amp; (MATCH(Q$8,Data!$A$1:$BE$1,0)+2) &amp; LastRow &amp; (MATCH(Q$8,Data!$A$1:$BE$1,0)+2),FALSE)) * VLOOKUP(Q$41,$B$41:$U$59,20,FALSE) * $U55)</f>
        <v/>
      </c>
      <c r="R55" s="53" t="str">
        <f ca="1">IF(OR($B22 = "", R$8 = ""), "", CORREL(INDIRECT("Data!L3C" &amp; (MATCH($B22,Data!$A$1:$BE$1,0)+2) &amp; LastRow &amp; (MATCH($B22,Data!$A$1:$BE$1,0)+2),FALSE), INDIRECT("Data!L3C" &amp; (MATCH(R$8,Data!$A$1:$BE$1,0)+2) &amp; LastRow &amp; (MATCH(R$8,Data!$A$1:$BE$1,0)+2),FALSE)) * VLOOKUP(R$41,$B$41:$U$59,20,FALSE) * $U55)</f>
        <v/>
      </c>
      <c r="S55" s="53" t="str">
        <f ca="1">IF(OR($B22 = "", S$8 = ""), "", CORREL(INDIRECT("Data!L3C" &amp; (MATCH($B22,Data!$A$1:$BE$1,0)+2) &amp; LastRow &amp; (MATCH($B22,Data!$A$1:$BE$1,0)+2),FALSE), INDIRECT("Data!L3C" &amp; (MATCH(S$8,Data!$A$1:$BE$1,0)+2) &amp; LastRow &amp; (MATCH(S$8,Data!$A$1:$BE$1,0)+2),FALSE)) * VLOOKUP(S$41,$B$41:$U$59,20,FALSE) * $U55)</f>
        <v/>
      </c>
      <c r="T55" s="118" t="str">
        <f ca="1">IF(OR($B22 = "", T$8 = ""), "", CORREL(INDIRECT("Data!L3C" &amp; (MATCH($B22,Data!$A$1:$BE$1,0)+2) &amp; LastRow &amp; (MATCH($B22,Data!$A$1:$BE$1,0)+2),FALSE), INDIRECT("Data!L3C" &amp; (MATCH(T$8,Data!$A$1:$BE$1,0)+2) &amp; LastRow &amp; (MATCH(T$8,Data!$A$1:$BE$1,0)+2),FALSE)) * VLOOKUP(T$41,$B$41:$U$59,20,FALSE) * $U55)</f>
        <v/>
      </c>
      <c r="U55" s="51" t="str">
        <f>IF(COUNTBLANK(LongTickers)+COUNTBLANK(ShortTickers) &lt; 5, -1, "")</f>
        <v/>
      </c>
      <c r="V55" s="50" t="str">
        <f t="shared" ca="1" si="2"/>
        <v/>
      </c>
    </row>
    <row r="56" spans="1:32" x14ac:dyDescent="0.25">
      <c r="A56" s="49">
        <f t="shared" ca="1" si="1"/>
        <v>1</v>
      </c>
      <c r="B56" s="60" t="str">
        <f t="shared" ca="1" si="3"/>
        <v/>
      </c>
      <c r="C56" s="54" t="str">
        <f ca="1">IF(OR($B23 = "", C$8 = ""), "", CORREL(INDIRECT("Data!L3C" &amp; (MATCH($B23,Data!$A$1:$BE$1,0)+2) &amp; LastRow &amp; (MATCH($B23,Data!$A$1:$BE$1,0)+2),FALSE), INDIRECT("Data!L3C" &amp; (MATCH(C$8,Data!$A$1:$BE$1,0)+2) &amp; LastRow &amp; (MATCH(C$8,Data!$A$1:$BE$1,0)+2),FALSE)) * VLOOKUP(C$41,$B$41:$U$59,20,FALSE) * $U56)</f>
        <v/>
      </c>
      <c r="D56" s="53" t="str">
        <f ca="1">IF(OR($B23 = "", D$8 = ""), "", CORREL(INDIRECT("Data!L3C" &amp; (MATCH($B23,Data!$A$1:$BE$1,0)+2) &amp; LastRow &amp; (MATCH($B23,Data!$A$1:$BE$1,0)+2),FALSE), INDIRECT("Data!L3C" &amp; (MATCH(D$8,Data!$A$1:$BE$1,0)+2) &amp; LastRow &amp; (MATCH(D$8,Data!$A$1:$BE$1,0)+2),FALSE)) * VLOOKUP(D$41,$B$41:$U$59,20,FALSE) * $U56)</f>
        <v/>
      </c>
      <c r="E56" s="53" t="str">
        <f ca="1">IF(OR($B23 = "", E$8 = ""), "", CORREL(INDIRECT("Data!L3C" &amp; (MATCH($B23,Data!$A$1:$BE$1,0)+2) &amp; LastRow &amp; (MATCH($B23,Data!$A$1:$BE$1,0)+2),FALSE), INDIRECT("Data!L3C" &amp; (MATCH(E$8,Data!$A$1:$BE$1,0)+2) &amp; LastRow &amp; (MATCH(E$8,Data!$A$1:$BE$1,0)+2),FALSE)) * VLOOKUP(E$41,$B$41:$U$59,20,FALSE) * $U56)</f>
        <v/>
      </c>
      <c r="F56" s="53" t="str">
        <f ca="1">IF(OR($B23 = "", F$8 = ""), "", CORREL(INDIRECT("Data!L3C" &amp; (MATCH($B23,Data!$A$1:$BE$1,0)+2) &amp; LastRow &amp; (MATCH($B23,Data!$A$1:$BE$1,0)+2),FALSE), INDIRECT("Data!L3C" &amp; (MATCH(F$8,Data!$A$1:$BE$1,0)+2) &amp; LastRow &amp; (MATCH(F$8,Data!$A$1:$BE$1,0)+2),FALSE)) * VLOOKUP(F$41,$B$41:$U$59,20,FALSE) * $U56)</f>
        <v/>
      </c>
      <c r="G56" s="53" t="str">
        <f ca="1">IF(OR($B23 = "", G$8 = ""), "", CORREL(INDIRECT("Data!L3C" &amp; (MATCH($B23,Data!$A$1:$BE$1,0)+2) &amp; LastRow &amp; (MATCH($B23,Data!$A$1:$BE$1,0)+2),FALSE), INDIRECT("Data!L3C" &amp; (MATCH(G$8,Data!$A$1:$BE$1,0)+2) &amp; LastRow &amp; (MATCH(G$8,Data!$A$1:$BE$1,0)+2),FALSE)) * VLOOKUP(G$41,$B$41:$U$59,20,FALSE) * $U56)</f>
        <v/>
      </c>
      <c r="H56" s="53" t="str">
        <f ca="1">IF(OR($B23 = "", H$8 = ""), "", CORREL(INDIRECT("Data!L3C" &amp; (MATCH($B23,Data!$A$1:$BE$1,0)+2) &amp; LastRow &amp; (MATCH($B23,Data!$A$1:$BE$1,0)+2),FALSE), INDIRECT("Data!L3C" &amp; (MATCH(H$8,Data!$A$1:$BE$1,0)+2) &amp; LastRow &amp; (MATCH(H$8,Data!$A$1:$BE$1,0)+2),FALSE)) * VLOOKUP(H$41,$B$41:$U$59,20,FALSE) * $U56)</f>
        <v/>
      </c>
      <c r="I56" s="53" t="str">
        <f ca="1">IF(OR($B23 = "", I$8 = ""), "", CORREL(INDIRECT("Data!L3C" &amp; (MATCH($B23,Data!$A$1:$BE$1,0)+2) &amp; LastRow &amp; (MATCH($B23,Data!$A$1:$BE$1,0)+2),FALSE), INDIRECT("Data!L3C" &amp; (MATCH(I$8,Data!$A$1:$BE$1,0)+2) &amp; LastRow &amp; (MATCH(I$8,Data!$A$1:$BE$1,0)+2),FALSE)) * VLOOKUP(I$41,$B$41:$U$59,20,FALSE) * $U56)</f>
        <v/>
      </c>
      <c r="J56" s="53" t="str">
        <f ca="1">IF(OR($B23 = "", J$8 = ""), "", CORREL(INDIRECT("Data!L3C" &amp; (MATCH($B23,Data!$A$1:$BE$1,0)+2) &amp; LastRow &amp; (MATCH($B23,Data!$A$1:$BE$1,0)+2),FALSE), INDIRECT("Data!L3C" &amp; (MATCH(J$8,Data!$A$1:$BE$1,0)+2) &amp; LastRow &amp; (MATCH(J$8,Data!$A$1:$BE$1,0)+2),FALSE)) * VLOOKUP(J$41,$B$41:$U$59,20,FALSE) * $U56)</f>
        <v/>
      </c>
      <c r="K56" s="53" t="str">
        <f ca="1">IF(OR($B23 = "", K$8 = ""), "", CORREL(INDIRECT("Data!L3C" &amp; (MATCH($B23,Data!$A$1:$BE$1,0)+2) &amp; LastRow &amp; (MATCH($B23,Data!$A$1:$BE$1,0)+2),FALSE), INDIRECT("Data!L3C" &amp; (MATCH(K$8,Data!$A$1:$BE$1,0)+2) &amp; LastRow &amp; (MATCH(K$8,Data!$A$1:$BE$1,0)+2),FALSE)) * VLOOKUP(K$41,$B$41:$U$59,20,FALSE) * $U56)</f>
        <v/>
      </c>
      <c r="L56" s="53" t="str">
        <f ca="1">IF(OR($B23 = "", L$8 = ""), "", CORREL(INDIRECT("Data!L3C" &amp; (MATCH($B23,Data!$A$1:$BE$1,0)+2) &amp; LastRow &amp; (MATCH($B23,Data!$A$1:$BE$1,0)+2),FALSE), INDIRECT("Data!L3C" &amp; (MATCH(L$8,Data!$A$1:$BE$1,0)+2) &amp; LastRow &amp; (MATCH(L$8,Data!$A$1:$BE$1,0)+2),FALSE)) * VLOOKUP(L$41,$B$41:$U$59,20,FALSE) * $U56)</f>
        <v/>
      </c>
      <c r="M56" s="53" t="str">
        <f ca="1">IF(OR($B23 = "", M$8 = ""), "", CORREL(INDIRECT("Data!L3C" &amp; (MATCH($B23,Data!$A$1:$BE$1,0)+2) &amp; LastRow &amp; (MATCH($B23,Data!$A$1:$BE$1,0)+2),FALSE), INDIRECT("Data!L3C" &amp; (MATCH(M$8,Data!$A$1:$BE$1,0)+2) &amp; LastRow &amp; (MATCH(M$8,Data!$A$1:$BE$1,0)+2),FALSE)) * VLOOKUP(M$41,$B$41:$U$59,20,FALSE) * $U56)</f>
        <v/>
      </c>
      <c r="N56" s="53" t="str">
        <f ca="1">IF(OR($B23 = "", N$8 = ""), "", CORREL(INDIRECT("Data!L3C" &amp; (MATCH($B23,Data!$A$1:$BE$1,0)+2) &amp; LastRow &amp; (MATCH($B23,Data!$A$1:$BE$1,0)+2),FALSE), INDIRECT("Data!L3C" &amp; (MATCH(N$8,Data!$A$1:$BE$1,0)+2) &amp; LastRow &amp; (MATCH(N$8,Data!$A$1:$BE$1,0)+2),FALSE)) * VLOOKUP(N$41,$B$41:$U$59,20,FALSE) * $U56)</f>
        <v/>
      </c>
      <c r="O56" s="53" t="str">
        <f ca="1">IF(OR($B23 = "", O$8 = ""), "", CORREL(INDIRECT("Data!L3C" &amp; (MATCH($B23,Data!$A$1:$BE$1,0)+2) &amp; LastRow &amp; (MATCH($B23,Data!$A$1:$BE$1,0)+2),FALSE), INDIRECT("Data!L3C" &amp; (MATCH(O$8,Data!$A$1:$BE$1,0)+2) &amp; LastRow &amp; (MATCH(O$8,Data!$A$1:$BE$1,0)+2),FALSE)) * VLOOKUP(O$41,$B$41:$U$59,20,FALSE) * $U56)</f>
        <v/>
      </c>
      <c r="P56" s="53" t="str">
        <f ca="1">IF(OR($B23 = "", P$8 = ""), "", CORREL(INDIRECT("Data!L3C" &amp; (MATCH($B23,Data!$A$1:$BE$1,0)+2) &amp; LastRow &amp; (MATCH($B23,Data!$A$1:$BE$1,0)+2),FALSE), INDIRECT("Data!L3C" &amp; (MATCH(P$8,Data!$A$1:$BE$1,0)+2) &amp; LastRow &amp; (MATCH(P$8,Data!$A$1:$BE$1,0)+2),FALSE)) * VLOOKUP(P$41,$B$41:$U$59,20,FALSE) * $U56)</f>
        <v/>
      </c>
      <c r="Q56" s="52"/>
      <c r="R56" s="53" t="str">
        <f ca="1">IF(OR($B23 = "", R$8 = ""), "", CORREL(INDIRECT("Data!L3C" &amp; (MATCH($B23,Data!$A$1:$BE$1,0)+2) &amp; LastRow &amp; (MATCH($B23,Data!$A$1:$BE$1,0)+2),FALSE), INDIRECT("Data!L3C" &amp; (MATCH(R$8,Data!$A$1:$BE$1,0)+2) &amp; LastRow &amp; (MATCH(R$8,Data!$A$1:$BE$1,0)+2),FALSE)) * VLOOKUP(R$41,$B$41:$U$59,20,FALSE) * $U56)</f>
        <v/>
      </c>
      <c r="S56" s="53" t="str">
        <f ca="1">IF(OR($B23 = "", S$8 = ""), "", CORREL(INDIRECT("Data!L3C" &amp; (MATCH($B23,Data!$A$1:$BE$1,0)+2) &amp; LastRow &amp; (MATCH($B23,Data!$A$1:$BE$1,0)+2),FALSE), INDIRECT("Data!L3C" &amp; (MATCH(S$8,Data!$A$1:$BE$1,0)+2) &amp; LastRow &amp; (MATCH(S$8,Data!$A$1:$BE$1,0)+2),FALSE)) * VLOOKUP(S$41,$B$41:$U$59,20,FALSE) * $U56)</f>
        <v/>
      </c>
      <c r="T56" s="118" t="str">
        <f ca="1">IF(OR($B23 = "", T$8 = ""), "", CORREL(INDIRECT("Data!L3C" &amp; (MATCH($B23,Data!$A$1:$BE$1,0)+2) &amp; LastRow &amp; (MATCH($B23,Data!$A$1:$BE$1,0)+2),FALSE), INDIRECT("Data!L3C" &amp; (MATCH(T$8,Data!$A$1:$BE$1,0)+2) &amp; LastRow &amp; (MATCH(T$8,Data!$A$1:$BE$1,0)+2),FALSE)) * VLOOKUP(T$41,$B$41:$U$59,20,FALSE) * $U56)</f>
        <v/>
      </c>
      <c r="U56" s="51" t="str">
        <f>IF(COUNTBLANK(LongTickers)+COUNTBLANK(ShortTickers) &lt; 4, -1, "")</f>
        <v/>
      </c>
      <c r="V56" s="50" t="str">
        <f t="shared" ca="1" si="2"/>
        <v/>
      </c>
    </row>
    <row r="57" spans="1:32" x14ac:dyDescent="0.25">
      <c r="A57" s="49">
        <f t="shared" ca="1" si="1"/>
        <v>1</v>
      </c>
      <c r="B57" s="60" t="str">
        <f t="shared" ca="1" si="3"/>
        <v/>
      </c>
      <c r="C57" s="54" t="str">
        <f ca="1">IF(OR($B24 = "", C$8 = ""), "", CORREL(INDIRECT("Data!L3C" &amp; (MATCH($B24,Data!$A$1:$BE$1,0)+2) &amp; LastRow &amp; (MATCH($B24,Data!$A$1:$BE$1,0)+2),FALSE), INDIRECT("Data!L3C" &amp; (MATCH(C$8,Data!$A$1:$BE$1,0)+2) &amp; LastRow &amp; (MATCH(C$8,Data!$A$1:$BE$1,0)+2),FALSE)) * VLOOKUP(C$41,$B$41:$U$59,20,FALSE) * $U57)</f>
        <v/>
      </c>
      <c r="D57" s="53" t="str">
        <f ca="1">IF(OR($B24 = "", D$8 = ""), "", CORREL(INDIRECT("Data!L3C" &amp; (MATCH($B24,Data!$A$1:$BE$1,0)+2) &amp; LastRow &amp; (MATCH($B24,Data!$A$1:$BE$1,0)+2),FALSE), INDIRECT("Data!L3C" &amp; (MATCH(D$8,Data!$A$1:$BE$1,0)+2) &amp; LastRow &amp; (MATCH(D$8,Data!$A$1:$BE$1,0)+2),FALSE)) * VLOOKUP(D$41,$B$41:$U$59,20,FALSE) * $U57)</f>
        <v/>
      </c>
      <c r="E57" s="53" t="str">
        <f ca="1">IF(OR($B24 = "", E$8 = ""), "", CORREL(INDIRECT("Data!L3C" &amp; (MATCH($B24,Data!$A$1:$BE$1,0)+2) &amp; LastRow &amp; (MATCH($B24,Data!$A$1:$BE$1,0)+2),FALSE), INDIRECT("Data!L3C" &amp; (MATCH(E$8,Data!$A$1:$BE$1,0)+2) &amp; LastRow &amp; (MATCH(E$8,Data!$A$1:$BE$1,0)+2),FALSE)) * VLOOKUP(E$41,$B$41:$U$59,20,FALSE) * $U57)</f>
        <v/>
      </c>
      <c r="F57" s="53" t="str">
        <f ca="1">IF(OR($B24 = "", F$8 = ""), "", CORREL(INDIRECT("Data!L3C" &amp; (MATCH($B24,Data!$A$1:$BE$1,0)+2) &amp; LastRow &amp; (MATCH($B24,Data!$A$1:$BE$1,0)+2),FALSE), INDIRECT("Data!L3C" &amp; (MATCH(F$8,Data!$A$1:$BE$1,0)+2) &amp; LastRow &amp; (MATCH(F$8,Data!$A$1:$BE$1,0)+2),FALSE)) * VLOOKUP(F$41,$B$41:$U$59,20,FALSE) * $U57)</f>
        <v/>
      </c>
      <c r="G57" s="53" t="str">
        <f ca="1">IF(OR($B24 = "", G$8 = ""), "", CORREL(INDIRECT("Data!L3C" &amp; (MATCH($B24,Data!$A$1:$BE$1,0)+2) &amp; LastRow &amp; (MATCH($B24,Data!$A$1:$BE$1,0)+2),FALSE), INDIRECT("Data!L3C" &amp; (MATCH(G$8,Data!$A$1:$BE$1,0)+2) &amp; LastRow &amp; (MATCH(G$8,Data!$A$1:$BE$1,0)+2),FALSE)) * VLOOKUP(G$41,$B$41:$U$59,20,FALSE) * $U57)</f>
        <v/>
      </c>
      <c r="H57" s="53" t="str">
        <f ca="1">IF(OR($B24 = "", H$8 = ""), "", CORREL(INDIRECT("Data!L3C" &amp; (MATCH($B24,Data!$A$1:$BE$1,0)+2) &amp; LastRow &amp; (MATCH($B24,Data!$A$1:$BE$1,0)+2),FALSE), INDIRECT("Data!L3C" &amp; (MATCH(H$8,Data!$A$1:$BE$1,0)+2) &amp; LastRow &amp; (MATCH(H$8,Data!$A$1:$BE$1,0)+2),FALSE)) * VLOOKUP(H$41,$B$41:$U$59,20,FALSE) * $U57)</f>
        <v/>
      </c>
      <c r="I57" s="53" t="str">
        <f ca="1">IF(OR($B24 = "", I$8 = ""), "", CORREL(INDIRECT("Data!L3C" &amp; (MATCH($B24,Data!$A$1:$BE$1,0)+2) &amp; LastRow &amp; (MATCH($B24,Data!$A$1:$BE$1,0)+2),FALSE), INDIRECT("Data!L3C" &amp; (MATCH(I$8,Data!$A$1:$BE$1,0)+2) &amp; LastRow &amp; (MATCH(I$8,Data!$A$1:$BE$1,0)+2),FALSE)) * VLOOKUP(I$41,$B$41:$U$59,20,FALSE) * $U57)</f>
        <v/>
      </c>
      <c r="J57" s="53" t="str">
        <f ca="1">IF(OR($B24 = "", J$8 = ""), "", CORREL(INDIRECT("Data!L3C" &amp; (MATCH($B24,Data!$A$1:$BE$1,0)+2) &amp; LastRow &amp; (MATCH($B24,Data!$A$1:$BE$1,0)+2),FALSE), INDIRECT("Data!L3C" &amp; (MATCH(J$8,Data!$A$1:$BE$1,0)+2) &amp; LastRow &amp; (MATCH(J$8,Data!$A$1:$BE$1,0)+2),FALSE)) * VLOOKUP(J$41,$B$41:$U$59,20,FALSE) * $U57)</f>
        <v/>
      </c>
      <c r="K57" s="53" t="str">
        <f ca="1">IF(OR($B24 = "", K$8 = ""), "", CORREL(INDIRECT("Data!L3C" &amp; (MATCH($B24,Data!$A$1:$BE$1,0)+2) &amp; LastRow &amp; (MATCH($B24,Data!$A$1:$BE$1,0)+2),FALSE), INDIRECT("Data!L3C" &amp; (MATCH(K$8,Data!$A$1:$BE$1,0)+2) &amp; LastRow &amp; (MATCH(K$8,Data!$A$1:$BE$1,0)+2),FALSE)) * VLOOKUP(K$41,$B$41:$U$59,20,FALSE) * $U57)</f>
        <v/>
      </c>
      <c r="L57" s="53" t="str">
        <f ca="1">IF(OR($B24 = "", L$8 = ""), "", CORREL(INDIRECT("Data!L3C" &amp; (MATCH($B24,Data!$A$1:$BE$1,0)+2) &amp; LastRow &amp; (MATCH($B24,Data!$A$1:$BE$1,0)+2),FALSE), INDIRECT("Data!L3C" &amp; (MATCH(L$8,Data!$A$1:$BE$1,0)+2) &amp; LastRow &amp; (MATCH(L$8,Data!$A$1:$BE$1,0)+2),FALSE)) * VLOOKUP(L$41,$B$41:$U$59,20,FALSE) * $U57)</f>
        <v/>
      </c>
      <c r="M57" s="53" t="str">
        <f ca="1">IF(OR($B24 = "", M$8 = ""), "", CORREL(INDIRECT("Data!L3C" &amp; (MATCH($B24,Data!$A$1:$BE$1,0)+2) &amp; LastRow &amp; (MATCH($B24,Data!$A$1:$BE$1,0)+2),FALSE), INDIRECT("Data!L3C" &amp; (MATCH(M$8,Data!$A$1:$BE$1,0)+2) &amp; LastRow &amp; (MATCH(M$8,Data!$A$1:$BE$1,0)+2),FALSE)) * VLOOKUP(M$41,$B$41:$U$59,20,FALSE) * $U57)</f>
        <v/>
      </c>
      <c r="N57" s="53" t="str">
        <f ca="1">IF(OR($B24 = "", N$8 = ""), "", CORREL(INDIRECT("Data!L3C" &amp; (MATCH($B24,Data!$A$1:$BE$1,0)+2) &amp; LastRow &amp; (MATCH($B24,Data!$A$1:$BE$1,0)+2),FALSE), INDIRECT("Data!L3C" &amp; (MATCH(N$8,Data!$A$1:$BE$1,0)+2) &amp; LastRow &amp; (MATCH(N$8,Data!$A$1:$BE$1,0)+2),FALSE)) * VLOOKUP(N$41,$B$41:$U$59,20,FALSE) * $U57)</f>
        <v/>
      </c>
      <c r="O57" s="53" t="str">
        <f ca="1">IF(OR($B24 = "", O$8 = ""), "", CORREL(INDIRECT("Data!L3C" &amp; (MATCH($B24,Data!$A$1:$BE$1,0)+2) &amp; LastRow &amp; (MATCH($B24,Data!$A$1:$BE$1,0)+2),FALSE), INDIRECT("Data!L3C" &amp; (MATCH(O$8,Data!$A$1:$BE$1,0)+2) &amp; LastRow &amp; (MATCH(O$8,Data!$A$1:$BE$1,0)+2),FALSE)) * VLOOKUP(O$41,$B$41:$U$59,20,FALSE) * $U57)</f>
        <v/>
      </c>
      <c r="P57" s="53" t="str">
        <f ca="1">IF(OR($B24 = "", P$8 = ""), "", CORREL(INDIRECT("Data!L3C" &amp; (MATCH($B24,Data!$A$1:$BE$1,0)+2) &amp; LastRow &amp; (MATCH($B24,Data!$A$1:$BE$1,0)+2),FALSE), INDIRECT("Data!L3C" &amp; (MATCH(P$8,Data!$A$1:$BE$1,0)+2) &amp; LastRow &amp; (MATCH(P$8,Data!$A$1:$BE$1,0)+2),FALSE)) * VLOOKUP(P$41,$B$41:$U$59,20,FALSE) * $U57)</f>
        <v/>
      </c>
      <c r="Q57" s="53" t="str">
        <f ca="1">IF(OR($B24 = "", Q$8 = ""), "", CORREL(INDIRECT("Data!L3C" &amp; (MATCH($B24,Data!$A$1:$BE$1,0)+2) &amp; LastRow &amp; (MATCH($B24,Data!$A$1:$BE$1,0)+2),FALSE), INDIRECT("Data!L3C" &amp; (MATCH(Q$8,Data!$A$1:$BE$1,0)+2) &amp; LastRow &amp; (MATCH(Q$8,Data!$A$1:$BE$1,0)+2),FALSE)) * VLOOKUP(Q$41,$B$41:$U$59,20,FALSE) * $U57)</f>
        <v/>
      </c>
      <c r="R57" s="52"/>
      <c r="S57" s="53" t="str">
        <f ca="1">IF(OR($B24 = "", S$8 = ""), "", CORREL(INDIRECT("Data!L3C" &amp; (MATCH($B24,Data!$A$1:$BE$1,0)+2) &amp; LastRow &amp; (MATCH($B24,Data!$A$1:$BE$1,0)+2),FALSE), INDIRECT("Data!L3C" &amp; (MATCH(S$8,Data!$A$1:$BE$1,0)+2) &amp; LastRow &amp; (MATCH(S$8,Data!$A$1:$BE$1,0)+2),FALSE)) * VLOOKUP(S$41,$B$41:$U$59,20,FALSE) * $U57)</f>
        <v/>
      </c>
      <c r="T57" s="118" t="str">
        <f ca="1">IF(OR($B24 = "", T$8 = ""), "", CORREL(INDIRECT("Data!L3C" &amp; (MATCH($B24,Data!$A$1:$BE$1,0)+2) &amp; LastRow &amp; (MATCH($B24,Data!$A$1:$BE$1,0)+2),FALSE), INDIRECT("Data!L3C" &amp; (MATCH(T$8,Data!$A$1:$BE$1,0)+2) &amp; LastRow &amp; (MATCH(T$8,Data!$A$1:$BE$1,0)+2),FALSE)) * VLOOKUP(T$41,$B$41:$U$59,20,FALSE) * $U57)</f>
        <v/>
      </c>
      <c r="U57" s="51" t="str">
        <f>IF(COUNTBLANK(LongTickers)+COUNTBLANK(ShortTickers) &lt; 3, -1, "")</f>
        <v/>
      </c>
      <c r="V57" s="50" t="str">
        <f t="shared" ca="1" si="2"/>
        <v/>
      </c>
    </row>
    <row r="58" spans="1:32" x14ac:dyDescent="0.25">
      <c r="A58" s="49">
        <f t="shared" ca="1" si="1"/>
        <v>1</v>
      </c>
      <c r="B58" s="60" t="str">
        <f t="shared" ca="1" si="3"/>
        <v/>
      </c>
      <c r="C58" s="54" t="str">
        <f ca="1">IF(OR($B25 = "", C$8 = ""), "", CORREL(INDIRECT("Data!L3C" &amp; (MATCH($B25,Data!$A$1:$BE$1,0)+2) &amp; LastRow &amp; (MATCH($B25,Data!$A$1:$BE$1,0)+2),FALSE), INDIRECT("Data!L3C" &amp; (MATCH(C$8,Data!$A$1:$BE$1,0)+2) &amp; LastRow &amp; (MATCH(C$8,Data!$A$1:$BE$1,0)+2),FALSE)) * VLOOKUP(C$41,$B$41:$U$59,20,FALSE) * $U58)</f>
        <v/>
      </c>
      <c r="D58" s="53" t="str">
        <f ca="1">IF(OR($B25 = "", D$8 = ""), "", CORREL(INDIRECT("Data!L3C" &amp; (MATCH($B25,Data!$A$1:$BE$1,0)+2) &amp; LastRow &amp; (MATCH($B25,Data!$A$1:$BE$1,0)+2),FALSE), INDIRECT("Data!L3C" &amp; (MATCH(D$8,Data!$A$1:$BE$1,0)+2) &amp; LastRow &amp; (MATCH(D$8,Data!$A$1:$BE$1,0)+2),FALSE)) * VLOOKUP(D$41,$B$41:$U$59,20,FALSE) * $U58)</f>
        <v/>
      </c>
      <c r="E58" s="53" t="str">
        <f ca="1">IF(OR($B25 = "", E$8 = ""), "", CORREL(INDIRECT("Data!L3C" &amp; (MATCH($B25,Data!$A$1:$BE$1,0)+2) &amp; LastRow &amp; (MATCH($B25,Data!$A$1:$BE$1,0)+2),FALSE), INDIRECT("Data!L3C" &amp; (MATCH(E$8,Data!$A$1:$BE$1,0)+2) &amp; LastRow &amp; (MATCH(E$8,Data!$A$1:$BE$1,0)+2),FALSE)) * VLOOKUP(E$41,$B$41:$U$59,20,FALSE) * $U58)</f>
        <v/>
      </c>
      <c r="F58" s="53" t="str">
        <f ca="1">IF(OR($B25 = "", F$8 = ""), "", CORREL(INDIRECT("Data!L3C" &amp; (MATCH($B25,Data!$A$1:$BE$1,0)+2) &amp; LastRow &amp; (MATCH($B25,Data!$A$1:$BE$1,0)+2),FALSE), INDIRECT("Data!L3C" &amp; (MATCH(F$8,Data!$A$1:$BE$1,0)+2) &amp; LastRow &amp; (MATCH(F$8,Data!$A$1:$BE$1,0)+2),FALSE)) * VLOOKUP(F$41,$B$41:$U$59,20,FALSE) * $U58)</f>
        <v/>
      </c>
      <c r="G58" s="53" t="str">
        <f ca="1">IF(OR($B25 = "", G$8 = ""), "", CORREL(INDIRECT("Data!L3C" &amp; (MATCH($B25,Data!$A$1:$BE$1,0)+2) &amp; LastRow &amp; (MATCH($B25,Data!$A$1:$BE$1,0)+2),FALSE), INDIRECT("Data!L3C" &amp; (MATCH(G$8,Data!$A$1:$BE$1,0)+2) &amp; LastRow &amp; (MATCH(G$8,Data!$A$1:$BE$1,0)+2),FALSE)) * VLOOKUP(G$41,$B$41:$U$59,20,FALSE) * $U58)</f>
        <v/>
      </c>
      <c r="H58" s="53" t="str">
        <f ca="1">IF(OR($B25 = "", H$8 = ""), "", CORREL(INDIRECT("Data!L3C" &amp; (MATCH($B25,Data!$A$1:$BE$1,0)+2) &amp; LastRow &amp; (MATCH($B25,Data!$A$1:$BE$1,0)+2),FALSE), INDIRECT("Data!L3C" &amp; (MATCH(H$8,Data!$A$1:$BE$1,0)+2) &amp; LastRow &amp; (MATCH(H$8,Data!$A$1:$BE$1,0)+2),FALSE)) * VLOOKUP(H$41,$B$41:$U$59,20,FALSE) * $U58)</f>
        <v/>
      </c>
      <c r="I58" s="53" t="str">
        <f ca="1">IF(OR($B25 = "", I$8 = ""), "", CORREL(INDIRECT("Data!L3C" &amp; (MATCH($B25,Data!$A$1:$BE$1,0)+2) &amp; LastRow &amp; (MATCH($B25,Data!$A$1:$BE$1,0)+2),FALSE), INDIRECT("Data!L3C" &amp; (MATCH(I$8,Data!$A$1:$BE$1,0)+2) &amp; LastRow &amp; (MATCH(I$8,Data!$A$1:$BE$1,0)+2),FALSE)) * VLOOKUP(I$41,$B$41:$U$59,20,FALSE) * $U58)</f>
        <v/>
      </c>
      <c r="J58" s="53" t="str">
        <f ca="1">IF(OR($B25 = "", J$8 = ""), "", CORREL(INDIRECT("Data!L3C" &amp; (MATCH($B25,Data!$A$1:$BE$1,0)+2) &amp; LastRow &amp; (MATCH($B25,Data!$A$1:$BE$1,0)+2),FALSE), INDIRECT("Data!L3C" &amp; (MATCH(J$8,Data!$A$1:$BE$1,0)+2) &amp; LastRow &amp; (MATCH(J$8,Data!$A$1:$BE$1,0)+2),FALSE)) * VLOOKUP(J$41,$B$41:$U$59,20,FALSE) * $U58)</f>
        <v/>
      </c>
      <c r="K58" s="53" t="str">
        <f ca="1">IF(OR($B25 = "", K$8 = ""), "", CORREL(INDIRECT("Data!L3C" &amp; (MATCH($B25,Data!$A$1:$BE$1,0)+2) &amp; LastRow &amp; (MATCH($B25,Data!$A$1:$BE$1,0)+2),FALSE), INDIRECT("Data!L3C" &amp; (MATCH(K$8,Data!$A$1:$BE$1,0)+2) &amp; LastRow &amp; (MATCH(K$8,Data!$A$1:$BE$1,0)+2),FALSE)) * VLOOKUP(K$41,$B$41:$U$59,20,FALSE) * $U58)</f>
        <v/>
      </c>
      <c r="L58" s="53" t="str">
        <f ca="1">IF(OR($B25 = "", L$8 = ""), "", CORREL(INDIRECT("Data!L3C" &amp; (MATCH($B25,Data!$A$1:$BE$1,0)+2) &amp; LastRow &amp; (MATCH($B25,Data!$A$1:$BE$1,0)+2),FALSE), INDIRECT("Data!L3C" &amp; (MATCH(L$8,Data!$A$1:$BE$1,0)+2) &amp; LastRow &amp; (MATCH(L$8,Data!$A$1:$BE$1,0)+2),FALSE)) * VLOOKUP(L$41,$B$41:$U$59,20,FALSE) * $U58)</f>
        <v/>
      </c>
      <c r="M58" s="53" t="str">
        <f ca="1">IF(OR($B25 = "", M$8 = ""), "", CORREL(INDIRECT("Data!L3C" &amp; (MATCH($B25,Data!$A$1:$BE$1,0)+2) &amp; LastRow &amp; (MATCH($B25,Data!$A$1:$BE$1,0)+2),FALSE), INDIRECT("Data!L3C" &amp; (MATCH(M$8,Data!$A$1:$BE$1,0)+2) &amp; LastRow &amp; (MATCH(M$8,Data!$A$1:$BE$1,0)+2),FALSE)) * VLOOKUP(M$41,$B$41:$U$59,20,FALSE) * $U58)</f>
        <v/>
      </c>
      <c r="N58" s="53" t="str">
        <f ca="1">IF(OR($B25 = "", N$8 = ""), "", CORREL(INDIRECT("Data!L3C" &amp; (MATCH($B25,Data!$A$1:$BE$1,0)+2) &amp; LastRow &amp; (MATCH($B25,Data!$A$1:$BE$1,0)+2),FALSE), INDIRECT("Data!L3C" &amp; (MATCH(N$8,Data!$A$1:$BE$1,0)+2) &amp; LastRow &amp; (MATCH(N$8,Data!$A$1:$BE$1,0)+2),FALSE)) * VLOOKUP(N$41,$B$41:$U$59,20,FALSE) * $U58)</f>
        <v/>
      </c>
      <c r="O58" s="53" t="str">
        <f ca="1">IF(OR($B25 = "", O$8 = ""), "", CORREL(INDIRECT("Data!L3C" &amp; (MATCH($B25,Data!$A$1:$BE$1,0)+2) &amp; LastRow &amp; (MATCH($B25,Data!$A$1:$BE$1,0)+2),FALSE), INDIRECT("Data!L3C" &amp; (MATCH(O$8,Data!$A$1:$BE$1,0)+2) &amp; LastRow &amp; (MATCH(O$8,Data!$A$1:$BE$1,0)+2),FALSE)) * VLOOKUP(O$41,$B$41:$U$59,20,FALSE) * $U58)</f>
        <v/>
      </c>
      <c r="P58" s="53" t="str">
        <f ca="1">IF(OR($B25 = "", P$8 = ""), "", CORREL(INDIRECT("Data!L3C" &amp; (MATCH($B25,Data!$A$1:$BE$1,0)+2) &amp; LastRow &amp; (MATCH($B25,Data!$A$1:$BE$1,0)+2),FALSE), INDIRECT("Data!L3C" &amp; (MATCH(P$8,Data!$A$1:$BE$1,0)+2) &amp; LastRow &amp; (MATCH(P$8,Data!$A$1:$BE$1,0)+2),FALSE)) * VLOOKUP(P$41,$B$41:$U$59,20,FALSE) * $U58)</f>
        <v/>
      </c>
      <c r="Q58" s="53" t="str">
        <f ca="1">IF(OR($B25 = "", Q$8 = ""), "", CORREL(INDIRECT("Data!L3C" &amp; (MATCH($B25,Data!$A$1:$BE$1,0)+2) &amp; LastRow &amp; (MATCH($B25,Data!$A$1:$BE$1,0)+2),FALSE), INDIRECT("Data!L3C" &amp; (MATCH(Q$8,Data!$A$1:$BE$1,0)+2) &amp; LastRow &amp; (MATCH(Q$8,Data!$A$1:$BE$1,0)+2),FALSE)) * VLOOKUP(Q$41,$B$41:$U$59,20,FALSE) * $U58)</f>
        <v/>
      </c>
      <c r="R58" s="53" t="str">
        <f ca="1">IF(OR($B25 = "", R$8 = ""), "", CORREL(INDIRECT("Data!L3C" &amp; (MATCH($B25,Data!$A$1:$BE$1,0)+2) &amp; LastRow &amp; (MATCH($B25,Data!$A$1:$BE$1,0)+2),FALSE), INDIRECT("Data!L3C" &amp; (MATCH(R$8,Data!$A$1:$BE$1,0)+2) &amp; LastRow &amp; (MATCH(R$8,Data!$A$1:$BE$1,0)+2),FALSE)) * VLOOKUP(R$41,$B$41:$U$59,20,FALSE) * $U58)</f>
        <v/>
      </c>
      <c r="S58" s="52"/>
      <c r="T58" s="118" t="str">
        <f ca="1">IF(OR($B25 = "", T$8 = ""), "", CORREL(INDIRECT("Data!L3C" &amp; (MATCH($B25,Data!$A$1:$BE$1,0)+2) &amp; LastRow &amp; (MATCH($B25,Data!$A$1:$BE$1,0)+2),FALSE), INDIRECT("Data!L3C" &amp; (MATCH(T$8,Data!$A$1:$BE$1,0)+2) &amp; LastRow &amp; (MATCH(T$8,Data!$A$1:$BE$1,0)+2),FALSE)) * VLOOKUP(T$41,$B$41:$U$59,20,FALSE) * $U58)</f>
        <v/>
      </c>
      <c r="U58" s="51" t="str">
        <f>IF(COUNTBLANK(LongTickers)+COUNTBLANK(ShortTickers) &lt; 2, -1, "")</f>
        <v/>
      </c>
      <c r="V58" s="50" t="str">
        <f t="shared" ca="1" si="2"/>
        <v/>
      </c>
    </row>
    <row r="59" spans="1:32" ht="15.75" thickBot="1" x14ac:dyDescent="0.3">
      <c r="A59" s="49">
        <f t="shared" ca="1" si="1"/>
        <v>1</v>
      </c>
      <c r="B59" s="110"/>
      <c r="C59" s="48" t="str">
        <f ca="1">IF(OR($B26 = "", C$8 = ""), "", CORREL(INDIRECT("Data!L3C" &amp; (MATCH($B26,Data!$A$1:$BE$1,0)+2) &amp; LastRow &amp; (MATCH($B26,Data!$A$1:$BE$1,0)+2),FALSE), INDIRECT("Data!L3C" &amp; (MATCH(C$8,Data!$A$1:$BE$1,0)+2) &amp; LastRow &amp; (MATCH(C$8,Data!$A$1:$BE$1,0)+2),FALSE)) * VLOOKUP(C$41,$B$41:$U$59,20,FALSE) * $U59)</f>
        <v/>
      </c>
      <c r="D59" s="47" t="str">
        <f ca="1">IF(OR($B26 = "", D$8 = ""), "", CORREL(INDIRECT("Data!L3C" &amp; (MATCH($B26,Data!$A$1:$BE$1,0)+2) &amp; LastRow &amp; (MATCH($B26,Data!$A$1:$BE$1,0)+2),FALSE), INDIRECT("Data!L3C" &amp; (MATCH(D$8,Data!$A$1:$BE$1,0)+2) &amp; LastRow &amp; (MATCH(D$8,Data!$A$1:$BE$1,0)+2),FALSE)) * VLOOKUP(D$41,$B$41:$U$59,20,FALSE) * $U59)</f>
        <v/>
      </c>
      <c r="E59" s="47" t="str">
        <f ca="1">IF(OR($B26 = "", E$8 = ""), "", CORREL(INDIRECT("Data!L3C" &amp; (MATCH($B26,Data!$A$1:$BE$1,0)+2) &amp; LastRow &amp; (MATCH($B26,Data!$A$1:$BE$1,0)+2),FALSE), INDIRECT("Data!L3C" &amp; (MATCH(E$8,Data!$A$1:$BE$1,0)+2) &amp; LastRow &amp; (MATCH(E$8,Data!$A$1:$BE$1,0)+2),FALSE)) * VLOOKUP(E$41,$B$41:$U$59,20,FALSE) * $U59)</f>
        <v/>
      </c>
      <c r="F59" s="47" t="str">
        <f ca="1">IF(OR($B26 = "", F$8 = ""), "", CORREL(INDIRECT("Data!L3C" &amp; (MATCH($B26,Data!$A$1:$BE$1,0)+2) &amp; LastRow &amp; (MATCH($B26,Data!$A$1:$BE$1,0)+2),FALSE), INDIRECT("Data!L3C" &amp; (MATCH(F$8,Data!$A$1:$BE$1,0)+2) &amp; LastRow &amp; (MATCH(F$8,Data!$A$1:$BE$1,0)+2),FALSE)) * VLOOKUP(F$41,$B$41:$U$59,20,FALSE) * $U59)</f>
        <v/>
      </c>
      <c r="G59" s="47" t="str">
        <f ca="1">IF(OR($B26 = "", G$8 = ""), "", CORREL(INDIRECT("Data!L3C" &amp; (MATCH($B26,Data!$A$1:$BE$1,0)+2) &amp; LastRow &amp; (MATCH($B26,Data!$A$1:$BE$1,0)+2),FALSE), INDIRECT("Data!L3C" &amp; (MATCH(G$8,Data!$A$1:$BE$1,0)+2) &amp; LastRow &amp; (MATCH(G$8,Data!$A$1:$BE$1,0)+2),FALSE)) * VLOOKUP(G$41,$B$41:$U$59,20,FALSE) * $U59)</f>
        <v/>
      </c>
      <c r="H59" s="47" t="str">
        <f ca="1">IF(OR($B26 = "", H$8 = ""), "", CORREL(INDIRECT("Data!L3C" &amp; (MATCH($B26,Data!$A$1:$BE$1,0)+2) &amp; LastRow &amp; (MATCH($B26,Data!$A$1:$BE$1,0)+2),FALSE), INDIRECT("Data!L3C" &amp; (MATCH(H$8,Data!$A$1:$BE$1,0)+2) &amp; LastRow &amp; (MATCH(H$8,Data!$A$1:$BE$1,0)+2),FALSE)) * VLOOKUP(H$41,$B$41:$U$59,20,FALSE) * $U59)</f>
        <v/>
      </c>
      <c r="I59" s="47" t="str">
        <f ca="1">IF(OR($B26 = "", I$8 = ""), "", CORREL(INDIRECT("Data!L3C" &amp; (MATCH($B26,Data!$A$1:$BE$1,0)+2) &amp; LastRow &amp; (MATCH($B26,Data!$A$1:$BE$1,0)+2),FALSE), INDIRECT("Data!L3C" &amp; (MATCH(I$8,Data!$A$1:$BE$1,0)+2) &amp; LastRow &amp; (MATCH(I$8,Data!$A$1:$BE$1,0)+2),FALSE)) * VLOOKUP(I$41,$B$41:$U$59,20,FALSE) * $U59)</f>
        <v/>
      </c>
      <c r="J59" s="47" t="str">
        <f ca="1">IF(OR($B26 = "", J$8 = ""), "", CORREL(INDIRECT("Data!L3C" &amp; (MATCH($B26,Data!$A$1:$BE$1,0)+2) &amp; LastRow &amp; (MATCH($B26,Data!$A$1:$BE$1,0)+2),FALSE), INDIRECT("Data!L3C" &amp; (MATCH(J$8,Data!$A$1:$BE$1,0)+2) &amp; LastRow &amp; (MATCH(J$8,Data!$A$1:$BE$1,0)+2),FALSE)) * VLOOKUP(J$41,$B$41:$U$59,20,FALSE) * $U59)</f>
        <v/>
      </c>
      <c r="K59" s="47" t="str">
        <f ca="1">IF(OR($B26 = "", K$8 = ""), "", CORREL(INDIRECT("Data!L3C" &amp; (MATCH($B26,Data!$A$1:$BE$1,0)+2) &amp; LastRow &amp; (MATCH($B26,Data!$A$1:$BE$1,0)+2),FALSE), INDIRECT("Data!L3C" &amp; (MATCH(K$8,Data!$A$1:$BE$1,0)+2) &amp; LastRow &amp; (MATCH(K$8,Data!$A$1:$BE$1,0)+2),FALSE)) * VLOOKUP(K$41,$B$41:$U$59,20,FALSE) * $U59)</f>
        <v/>
      </c>
      <c r="L59" s="47" t="str">
        <f ca="1">IF(OR($B26 = "", L$8 = ""), "", CORREL(INDIRECT("Data!L3C" &amp; (MATCH($B26,Data!$A$1:$BE$1,0)+2) &amp; LastRow &amp; (MATCH($B26,Data!$A$1:$BE$1,0)+2),FALSE), INDIRECT("Data!L3C" &amp; (MATCH(L$8,Data!$A$1:$BE$1,0)+2) &amp; LastRow &amp; (MATCH(L$8,Data!$A$1:$BE$1,0)+2),FALSE)) * VLOOKUP(L$41,$B$41:$U$59,20,FALSE) * $U59)</f>
        <v/>
      </c>
      <c r="M59" s="47" t="str">
        <f ca="1">IF(OR($B26 = "", M$8 = ""), "", CORREL(INDIRECT("Data!L3C" &amp; (MATCH($B26,Data!$A$1:$BE$1,0)+2) &amp; LastRow &amp; (MATCH($B26,Data!$A$1:$BE$1,0)+2),FALSE), INDIRECT("Data!L3C" &amp; (MATCH(M$8,Data!$A$1:$BE$1,0)+2) &amp; LastRow &amp; (MATCH(M$8,Data!$A$1:$BE$1,0)+2),FALSE)) * VLOOKUP(M$41,$B$41:$U$59,20,FALSE) * $U59)</f>
        <v/>
      </c>
      <c r="N59" s="47" t="str">
        <f ca="1">IF(OR($B26 = "", N$8 = ""), "", CORREL(INDIRECT("Data!L3C" &amp; (MATCH($B26,Data!$A$1:$BE$1,0)+2) &amp; LastRow &amp; (MATCH($B26,Data!$A$1:$BE$1,0)+2),FALSE), INDIRECT("Data!L3C" &amp; (MATCH(N$8,Data!$A$1:$BE$1,0)+2) &amp; LastRow &amp; (MATCH(N$8,Data!$A$1:$BE$1,0)+2),FALSE)) * VLOOKUP(N$41,$B$41:$U$59,20,FALSE) * $U59)</f>
        <v/>
      </c>
      <c r="O59" s="47" t="str">
        <f ca="1">IF(OR($B26 = "", O$8 = ""), "", CORREL(INDIRECT("Data!L3C" &amp; (MATCH($B26,Data!$A$1:$BE$1,0)+2) &amp; LastRow &amp; (MATCH($B26,Data!$A$1:$BE$1,0)+2),FALSE), INDIRECT("Data!L3C" &amp; (MATCH(O$8,Data!$A$1:$BE$1,0)+2) &amp; LastRow &amp; (MATCH(O$8,Data!$A$1:$BE$1,0)+2),FALSE)) * VLOOKUP(O$41,$B$41:$U$59,20,FALSE) * $U59)</f>
        <v/>
      </c>
      <c r="P59" s="47" t="str">
        <f ca="1">IF(OR($B26 = "", P$8 = ""), "", CORREL(INDIRECT("Data!L3C" &amp; (MATCH($B26,Data!$A$1:$BE$1,0)+2) &amp; LastRow &amp; (MATCH($B26,Data!$A$1:$BE$1,0)+2),FALSE), INDIRECT("Data!L3C" &amp; (MATCH(P$8,Data!$A$1:$BE$1,0)+2) &amp; LastRow &amp; (MATCH(P$8,Data!$A$1:$BE$1,0)+2),FALSE)) * VLOOKUP(P$41,$B$41:$U$59,20,FALSE) * $U59)</f>
        <v/>
      </c>
      <c r="Q59" s="47" t="str">
        <f ca="1">IF(OR($B26 = "", Q$8 = ""), "", CORREL(INDIRECT("Data!L3C" &amp; (MATCH($B26,Data!$A$1:$BE$1,0)+2) &amp; LastRow &amp; (MATCH($B26,Data!$A$1:$BE$1,0)+2),FALSE), INDIRECT("Data!L3C" &amp; (MATCH(Q$8,Data!$A$1:$BE$1,0)+2) &amp; LastRow &amp; (MATCH(Q$8,Data!$A$1:$BE$1,0)+2),FALSE)) * VLOOKUP(Q$41,$B$41:$U$59,20,FALSE) * $U59)</f>
        <v/>
      </c>
      <c r="R59" s="47" t="str">
        <f ca="1">IF(OR($B26 = "", R$8 = ""), "", CORREL(INDIRECT("Data!L3C" &amp; (MATCH($B26,Data!$A$1:$BE$1,0)+2) &amp; LastRow &amp; (MATCH($B26,Data!$A$1:$BE$1,0)+2),FALSE), INDIRECT("Data!L3C" &amp; (MATCH(R$8,Data!$A$1:$BE$1,0)+2) &amp; LastRow &amp; (MATCH(R$8,Data!$A$1:$BE$1,0)+2),FALSE)) * VLOOKUP(R$41,$B$41:$U$59,20,FALSE) * $U59)</f>
        <v/>
      </c>
      <c r="S59" s="47" t="str">
        <f ca="1">IF(OR($B26 = "", S$8 = ""), "", CORREL(INDIRECT("Data!L3C" &amp; (MATCH($B26,Data!$A$1:$BE$1,0)+2) &amp; LastRow &amp; (MATCH($B26,Data!$A$1:$BE$1,0)+2),FALSE), INDIRECT("Data!L3C" &amp; (MATCH(S$8,Data!$A$1:$BE$1,0)+2) &amp; LastRow &amp; (MATCH(S$8,Data!$A$1:$BE$1,0)+2),FALSE)) * VLOOKUP(S$41,$B$41:$U$59,20,FALSE) * $U59)</f>
        <v/>
      </c>
      <c r="T59" s="119"/>
      <c r="U59" s="51" t="str">
        <f>IF(COUNTBLANK(LongTickers)+COUNTBLANK(ShortTickers) &lt; 1, -1, "")</f>
        <v/>
      </c>
      <c r="V59" s="46" t="str">
        <f t="shared" ca="1" si="2"/>
        <v/>
      </c>
    </row>
    <row r="60" spans="1:32" ht="15.75" thickBot="1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45"/>
      <c r="N60" s="45"/>
      <c r="O60" s="45"/>
      <c r="P60" s="45"/>
      <c r="Q60" s="45"/>
      <c r="R60" s="45"/>
      <c r="S60" s="45"/>
      <c r="T60" s="45"/>
      <c r="U60" s="108"/>
      <c r="V60" s="109">
        <f ca="1">AVERAGE(C43:C59,D44:D59,E45:E59,F46:F59,G47:G59,H48:H59,I49:I59,J50:J59,K51:K59,L52:L59,M53:M59,N54:N59,O55:O59,P56:P59,Q57:Q59,R58:R59,S59:S59)</f>
        <v>-2.5788987554612945E-2</v>
      </c>
    </row>
  </sheetData>
  <mergeCells count="9">
    <mergeCell ref="X42:AF51"/>
    <mergeCell ref="A1:AF3"/>
    <mergeCell ref="A4:AF5"/>
    <mergeCell ref="X9:AF18"/>
    <mergeCell ref="A38:AF39"/>
    <mergeCell ref="L30:L31"/>
    <mergeCell ref="M30:M31"/>
    <mergeCell ref="N30:N31"/>
    <mergeCell ref="A6:AF6"/>
  </mergeCells>
  <conditionalFormatting sqref="A42:A59">
    <cfRule type="iconSet" priority="2">
      <iconSet iconSet="3Symbols" showValue="0">
        <cfvo type="percent" val="0"/>
        <cfvo type="num" val="-1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272C-BA62-4E66-A8D8-BFC17F650E70}">
  <dimension ref="A1:BE2687"/>
  <sheetViews>
    <sheetView workbookViewId="0">
      <pane ySplit="2" topLeftCell="A281" activePane="bottomLeft" state="frozen"/>
      <selection pane="bottomLeft" activeCell="H311" sqref="H311"/>
    </sheetView>
  </sheetViews>
  <sheetFormatPr baseColWidth="10" defaultRowHeight="15" x14ac:dyDescent="0.25"/>
  <cols>
    <col min="1" max="1" width="10.85546875" style="34" bestFit="1" customWidth="1"/>
    <col min="2" max="2" width="11.5703125" style="39" bestFit="1" customWidth="1"/>
    <col min="3" max="3" width="9.28515625" style="36" bestFit="1" customWidth="1"/>
    <col min="4" max="4" width="10.85546875" style="34" bestFit="1" customWidth="1"/>
    <col min="5" max="5" width="11.5703125" style="35" bestFit="1" customWidth="1"/>
    <col min="6" max="6" width="9.28515625" style="36" bestFit="1" customWidth="1"/>
    <col min="7" max="7" width="10.85546875" style="34" bestFit="1" customWidth="1"/>
    <col min="8" max="8" width="11.5703125" style="35" bestFit="1" customWidth="1"/>
    <col min="9" max="9" width="9.28515625" style="36" bestFit="1" customWidth="1"/>
    <col min="10" max="10" width="10.85546875" style="34" bestFit="1" customWidth="1"/>
    <col min="11" max="11" width="11.5703125" style="35" bestFit="1" customWidth="1"/>
    <col min="12" max="12" width="9.28515625" style="36" bestFit="1" customWidth="1"/>
    <col min="13" max="13" width="10.85546875" bestFit="1" customWidth="1"/>
    <col min="14" max="14" width="11.5703125" bestFit="1" customWidth="1"/>
    <col min="15" max="15" width="9.28515625" style="33" bestFit="1" customWidth="1"/>
    <col min="16" max="16" width="10.85546875" style="34" bestFit="1" customWidth="1"/>
    <col min="17" max="17" width="11.5703125" style="35" bestFit="1" customWidth="1"/>
    <col min="18" max="18" width="9.28515625" style="36" bestFit="1" customWidth="1"/>
    <col min="19" max="19" width="10.85546875" bestFit="1" customWidth="1"/>
    <col min="20" max="20" width="11.5703125" bestFit="1" customWidth="1"/>
    <col min="21" max="21" width="9.28515625" style="33" bestFit="1" customWidth="1"/>
    <col min="22" max="22" width="10.85546875" style="34" bestFit="1" customWidth="1"/>
    <col min="23" max="23" width="11.5703125" style="35" bestFit="1" customWidth="1"/>
    <col min="24" max="24" width="9.28515625" style="36" bestFit="1" customWidth="1"/>
    <col min="25" max="25" width="7.42578125" bestFit="1" customWidth="1"/>
    <col min="26" max="26" width="11.5703125" bestFit="1" customWidth="1"/>
    <col min="27" max="27" width="9.28515625" style="33" bestFit="1" customWidth="1"/>
    <col min="28" max="28" width="7.42578125" style="34" bestFit="1" customWidth="1"/>
    <col min="29" max="29" width="11.5703125" style="39" bestFit="1" customWidth="1"/>
    <col min="30" max="30" width="9.28515625" style="38" bestFit="1" customWidth="1"/>
    <col min="31" max="31" width="10.85546875" bestFit="1" customWidth="1"/>
    <col min="32" max="32" width="11.5703125" style="44" bestFit="1" customWidth="1"/>
    <col min="33" max="33" width="9.28515625" style="33" bestFit="1" customWidth="1"/>
    <col min="34" max="34" width="10.85546875" style="34" bestFit="1" customWidth="1"/>
    <col min="35" max="35" width="11.5703125" style="39" bestFit="1" customWidth="1"/>
    <col min="36" max="36" width="9.28515625" style="36" bestFit="1" customWidth="1"/>
    <col min="37" max="37" width="10.85546875" bestFit="1" customWidth="1"/>
    <col min="38" max="38" width="11.5703125" style="44" bestFit="1" customWidth="1"/>
    <col min="39" max="39" width="9.28515625" style="33" bestFit="1" customWidth="1"/>
    <col min="40" max="40" width="10.85546875" style="34" bestFit="1" customWidth="1"/>
    <col min="41" max="41" width="11.5703125" style="39" bestFit="1" customWidth="1"/>
    <col min="42" max="42" width="9.28515625" style="36" bestFit="1" customWidth="1"/>
    <col min="43" max="43" width="7.42578125" bestFit="1" customWidth="1"/>
    <col min="44" max="44" width="11.5703125" style="44" bestFit="1" customWidth="1"/>
    <col min="45" max="45" width="9.28515625" style="33" bestFit="1" customWidth="1"/>
    <col min="46" max="46" width="7.42578125" style="34" bestFit="1" customWidth="1"/>
    <col min="47" max="47" width="11.5703125" style="39" bestFit="1" customWidth="1"/>
    <col min="48" max="48" width="9.28515625" style="36" bestFit="1" customWidth="1"/>
    <col min="49" max="49" width="7.42578125" bestFit="1" customWidth="1"/>
    <col min="50" max="50" width="11.5703125" style="44" bestFit="1" customWidth="1"/>
    <col min="51" max="51" width="9.28515625" style="33" bestFit="1" customWidth="1"/>
    <col min="52" max="52" width="7.42578125" style="34" bestFit="1" customWidth="1"/>
    <col min="53" max="53" width="11.5703125" style="39" bestFit="1" customWidth="1"/>
    <col min="54" max="54" width="9.28515625" style="36" bestFit="1" customWidth="1"/>
    <col min="55" max="55" width="7.42578125" style="34" bestFit="1" customWidth="1"/>
    <col min="56" max="56" width="11.5703125" style="39" bestFit="1" customWidth="1"/>
    <col min="57" max="57" width="9.28515625" style="36" bestFit="1" customWidth="1"/>
  </cols>
  <sheetData>
    <row r="1" spans="1:57" s="30" customFormat="1" ht="18.75" x14ac:dyDescent="0.3">
      <c r="A1" s="147" t="s">
        <v>16</v>
      </c>
      <c r="B1" s="146"/>
      <c r="C1" s="148"/>
      <c r="D1" s="147" t="str">
        <f>IF(Summary!B3 = "", "", Summary!B3)</f>
        <v>VTRS</v>
      </c>
      <c r="E1" s="146"/>
      <c r="F1" s="148"/>
      <c r="G1" s="147" t="str">
        <f>IF(Summary!B4 = "", "", Summary!B4)</f>
        <v>XPO</v>
      </c>
      <c r="H1" s="146"/>
      <c r="I1" s="148"/>
      <c r="J1" s="147" t="str">
        <f>IF(Summary!B5 = "", "", Summary!B5)</f>
        <v>MOS</v>
      </c>
      <c r="K1" s="146"/>
      <c r="L1" s="148"/>
      <c r="M1" s="146" t="str">
        <f>IF(Summary!B6 = "", "", Summary!B6)</f>
        <v>PPL</v>
      </c>
      <c r="N1" s="146"/>
      <c r="O1" s="146"/>
      <c r="P1" s="147" t="str">
        <f>IF(Summary!B7 = "", "", Summary!B7)</f>
        <v>TTEC</v>
      </c>
      <c r="Q1" s="146"/>
      <c r="R1" s="148"/>
      <c r="S1" s="146" t="str">
        <f>IF(Summary!B8 = "", "", Summary!B8)</f>
        <v>WING</v>
      </c>
      <c r="T1" s="146"/>
      <c r="U1" s="146"/>
      <c r="V1" s="147" t="str">
        <f>IF(Summary!B9 = "", "", Summary!B9)</f>
        <v>OLED</v>
      </c>
      <c r="W1" s="146"/>
      <c r="X1" s="148"/>
      <c r="Y1" s="151" t="str">
        <f>IF(Summary!B10 = "", "", Summary!B10)</f>
        <v/>
      </c>
      <c r="Z1" s="151"/>
      <c r="AA1" s="151"/>
      <c r="AB1" s="147" t="str">
        <f>IF(Summary!B11 = "", "", Summary!B11)</f>
        <v/>
      </c>
      <c r="AC1" s="146"/>
      <c r="AD1" s="148"/>
      <c r="AE1" s="149" t="str">
        <f>IF(Summary!B15 = "", "", Summary!B15)</f>
        <v>LVS</v>
      </c>
      <c r="AF1" s="150"/>
      <c r="AG1" s="150"/>
      <c r="AH1" s="147" t="str">
        <f>IF(Summary!B16 = "", "", Summary!B16)</f>
        <v>BBY</v>
      </c>
      <c r="AI1" s="146"/>
      <c r="AJ1" s="148"/>
      <c r="AK1" s="146" t="str">
        <f>IF(Summary!B17 = "", "", Summary!B17)</f>
        <v>LEN</v>
      </c>
      <c r="AL1" s="146"/>
      <c r="AM1" s="146"/>
      <c r="AN1" s="147" t="str">
        <f>IF(Summary!B18 = "", "", Summary!B18)</f>
        <v>SPLK</v>
      </c>
      <c r="AO1" s="146"/>
      <c r="AP1" s="148"/>
      <c r="AQ1" s="146" t="str">
        <f>IF(Summary!B19 = "", "", Summary!B19)</f>
        <v/>
      </c>
      <c r="AR1" s="146"/>
      <c r="AS1" s="146"/>
      <c r="AT1" s="147" t="str">
        <f>IF(Summary!B20 = "", "", Summary!B20)</f>
        <v/>
      </c>
      <c r="AU1" s="146"/>
      <c r="AV1" s="148"/>
      <c r="AW1" s="146" t="str">
        <f>IF(Summary!B21 = "", "", Summary!B21)</f>
        <v/>
      </c>
      <c r="AX1" s="146"/>
      <c r="AY1" s="146"/>
      <c r="AZ1" s="147" t="str">
        <f>IF(Summary!B22 = "", "", Summary!B22)</f>
        <v/>
      </c>
      <c r="BA1" s="146"/>
      <c r="BB1" s="148"/>
      <c r="BC1" s="147" t="str">
        <f>IF(Summary!B23 = "", "", Summary!B23)</f>
        <v/>
      </c>
      <c r="BD1" s="146"/>
      <c r="BE1" s="148"/>
    </row>
    <row r="2" spans="1:57" ht="15.75" thickBot="1" x14ac:dyDescent="0.3">
      <c r="A2" s="18" t="s">
        <v>14</v>
      </c>
      <c r="B2" s="20" t="s">
        <v>15</v>
      </c>
      <c r="C2" s="40" t="s">
        <v>17</v>
      </c>
      <c r="D2" s="18" t="s">
        <v>14</v>
      </c>
      <c r="E2" s="19" t="s">
        <v>15</v>
      </c>
      <c r="F2" s="40" t="s">
        <v>17</v>
      </c>
      <c r="G2" s="18" t="s">
        <v>14</v>
      </c>
      <c r="H2" s="19" t="s">
        <v>15</v>
      </c>
      <c r="I2" s="40" t="s">
        <v>17</v>
      </c>
      <c r="J2" s="18" t="s">
        <v>14</v>
      </c>
      <c r="K2" s="19" t="s">
        <v>15</v>
      </c>
      <c r="L2" s="40" t="s">
        <v>17</v>
      </c>
      <c r="M2" s="19" t="s">
        <v>14</v>
      </c>
      <c r="N2" s="19" t="s">
        <v>15</v>
      </c>
      <c r="O2" s="17" t="s">
        <v>17</v>
      </c>
      <c r="P2" s="18" t="s">
        <v>14</v>
      </c>
      <c r="Q2" s="19" t="s">
        <v>15</v>
      </c>
      <c r="R2" s="40" t="s">
        <v>17</v>
      </c>
      <c r="S2" s="19" t="s">
        <v>14</v>
      </c>
      <c r="T2" s="19" t="s">
        <v>15</v>
      </c>
      <c r="U2" s="17" t="s">
        <v>17</v>
      </c>
      <c r="V2" s="18" t="s">
        <v>14</v>
      </c>
      <c r="W2" s="19" t="s">
        <v>15</v>
      </c>
      <c r="X2" s="40" t="s">
        <v>17</v>
      </c>
      <c r="Y2" s="19" t="s">
        <v>14</v>
      </c>
      <c r="Z2" s="19" t="s">
        <v>15</v>
      </c>
      <c r="AA2" s="17" t="s">
        <v>17</v>
      </c>
      <c r="AB2" s="18" t="s">
        <v>14</v>
      </c>
      <c r="AC2" s="20" t="s">
        <v>15</v>
      </c>
      <c r="AD2" s="19" t="s">
        <v>17</v>
      </c>
      <c r="AE2" s="19" t="s">
        <v>14</v>
      </c>
      <c r="AF2" s="20" t="s">
        <v>15</v>
      </c>
      <c r="AG2" s="17" t="s">
        <v>17</v>
      </c>
      <c r="AH2" s="18" t="s">
        <v>14</v>
      </c>
      <c r="AI2" s="20" t="s">
        <v>15</v>
      </c>
      <c r="AJ2" s="40" t="s">
        <v>17</v>
      </c>
      <c r="AK2" s="19" t="s">
        <v>14</v>
      </c>
      <c r="AL2" s="20" t="s">
        <v>15</v>
      </c>
      <c r="AM2" s="17" t="s">
        <v>17</v>
      </c>
      <c r="AN2" s="18" t="s">
        <v>14</v>
      </c>
      <c r="AO2" s="20" t="s">
        <v>15</v>
      </c>
      <c r="AP2" s="40" t="s">
        <v>17</v>
      </c>
      <c r="AQ2" s="19" t="s">
        <v>14</v>
      </c>
      <c r="AR2" s="20" t="s">
        <v>15</v>
      </c>
      <c r="AS2" s="17" t="s">
        <v>17</v>
      </c>
      <c r="AT2" s="18" t="s">
        <v>14</v>
      </c>
      <c r="AU2" s="20" t="s">
        <v>15</v>
      </c>
      <c r="AV2" s="40" t="s">
        <v>17</v>
      </c>
      <c r="AW2" s="19" t="s">
        <v>14</v>
      </c>
      <c r="AX2" s="20" t="s">
        <v>15</v>
      </c>
      <c r="AY2" s="17" t="s">
        <v>17</v>
      </c>
      <c r="AZ2" s="18" t="s">
        <v>14</v>
      </c>
      <c r="BA2" s="20" t="s">
        <v>15</v>
      </c>
      <c r="BB2" s="40" t="s">
        <v>17</v>
      </c>
      <c r="BC2" s="18" t="s">
        <v>14</v>
      </c>
      <c r="BD2" s="20" t="s">
        <v>15</v>
      </c>
      <c r="BE2" s="40" t="s">
        <v>17</v>
      </c>
    </row>
    <row r="3" spans="1:57" x14ac:dyDescent="0.25">
      <c r="A3" s="37">
        <v>44361</v>
      </c>
      <c r="B3" s="39">
        <v>4223.7001950000003</v>
      </c>
      <c r="C3" s="36">
        <f>IF(ISBLANK(B4), "", GSPC[[#This Row],[Adj Close]]/B4-1)</f>
        <v>-5.5891893304582663E-3</v>
      </c>
      <c r="D3" s="37">
        <v>44361</v>
      </c>
      <c r="E3" s="44">
        <v>15.79</v>
      </c>
      <c r="F3" s="36">
        <f>IF(ISBLANK(E4), "", Long0[[#This Row],[Adj Close]]/E4-1)</f>
        <v>2.4659312134977185E-2</v>
      </c>
      <c r="G3" s="37">
        <v>44361</v>
      </c>
      <c r="H3" s="44">
        <v>145.54</v>
      </c>
      <c r="I3" s="36">
        <f>IF(ISBLANK(H4),"",Long1[[#This Row],[Adj Close]]/H4-1)</f>
        <v>-3.9011703511054874E-3</v>
      </c>
      <c r="J3" s="37">
        <v>44361</v>
      </c>
      <c r="K3" s="44">
        <v>34.44</v>
      </c>
      <c r="L3" s="36">
        <f>IF(ISBLANK(K4),"",Long2[[#This Row],[Adj Close]]/K4-1)</f>
        <v>-7.8898101096549933E-2</v>
      </c>
      <c r="M3" s="29">
        <v>44361</v>
      </c>
      <c r="N3" s="44">
        <v>29.08</v>
      </c>
      <c r="O3" s="33">
        <f>IF(ISBLANK(N4),"",Long3[[#This Row],[Adj Close]]/N4-1)</f>
        <v>2.0675396278428959E-3</v>
      </c>
      <c r="P3" s="37">
        <v>44361</v>
      </c>
      <c r="Q3" s="44">
        <v>102.41</v>
      </c>
      <c r="R3" s="36">
        <f>IF(ISBLANK(Q4),"",Long4[[#This Row],[Adj Close]]/Q4-1)</f>
        <v>-3.9936251992125249E-2</v>
      </c>
      <c r="S3" s="29">
        <v>44361</v>
      </c>
      <c r="T3" s="44">
        <v>146.9</v>
      </c>
      <c r="U3" s="33">
        <f>IF(ISBLANK(T4),"",Long5[[#This Row],[Adj Close]]/T4-1)</f>
        <v>6.7975281715739744E-2</v>
      </c>
      <c r="V3" s="37">
        <v>44361</v>
      </c>
      <c r="W3" s="44">
        <v>219.65</v>
      </c>
      <c r="X3" s="36">
        <f>IF(ISBLANK(W4),"",Long6[[#This Row],[Adj Close]]/W4-1)</f>
        <v>3.6573855592260562E-2</v>
      </c>
      <c r="Y3" s="120" t="s">
        <v>18</v>
      </c>
      <c r="Z3" s="120" t="s">
        <v>18</v>
      </c>
      <c r="AA3" s="33" t="str">
        <f>IF(ISBLANK(Z4),"",Long7[[#This Row],[Adj Close]]/Z4-1)</f>
        <v/>
      </c>
      <c r="AB3" s="34" t="s">
        <v>18</v>
      </c>
      <c r="AC3" s="39" t="s">
        <v>18</v>
      </c>
      <c r="AD3" s="35" t="str">
        <f>IF(ISBLANK(AC4),"",Long8[[#This Row],[Adj Close]]/WAC-1)</f>
        <v/>
      </c>
      <c r="AE3" s="29">
        <v>44361</v>
      </c>
      <c r="AF3" s="44">
        <v>55.39</v>
      </c>
      <c r="AG3" s="33">
        <f>IF(ISBLANK(AF4),"",Short0[[#This Row],[Adj Close]]/AF4-1)</f>
        <v>-2.4136715997181035E-2</v>
      </c>
      <c r="AH3" s="37">
        <v>44361</v>
      </c>
      <c r="AI3" s="44">
        <v>112.54</v>
      </c>
      <c r="AJ3" s="36">
        <f>IF(ISBLANK(AI4),"",Short1[[#This Row],[Adj Close]]/AI4-1)</f>
        <v>-2.6133610245759775E-2</v>
      </c>
      <c r="AK3" s="29">
        <v>44361</v>
      </c>
      <c r="AL3" s="44">
        <v>91.14</v>
      </c>
      <c r="AM3" s="33">
        <f>IF(ISBLANK(AL4),"",Short2[[#This Row],[Adj Close]]/AL4-1)</f>
        <v>-4.0328524797304421E-2</v>
      </c>
      <c r="AN3" s="37">
        <v>44361</v>
      </c>
      <c r="AO3" s="44">
        <v>120.54</v>
      </c>
      <c r="AP3" s="36">
        <f>IF(ISBLANK(AO4),"",Short3[[#This Row],[Adj Close]]/AO4-1)</f>
        <v>7.6442221825326007E-2</v>
      </c>
      <c r="AQ3" s="120" t="s">
        <v>18</v>
      </c>
      <c r="AR3" s="120" t="s">
        <v>18</v>
      </c>
      <c r="AS3" s="33" t="str">
        <f>IF(ISBLANK(AR4),"",Short4[[#This Row],[Adj Close]]/AR4-1)</f>
        <v/>
      </c>
      <c r="AT3" s="121" t="s">
        <v>18</v>
      </c>
      <c r="AU3" s="122" t="s">
        <v>18</v>
      </c>
      <c r="AV3" s="36" t="str">
        <f>IF(ISBLANK(AU4),"",Short5[[#This Row],[Adj Close]]/AU4-1)</f>
        <v/>
      </c>
      <c r="AW3" s="120" t="s">
        <v>18</v>
      </c>
      <c r="AX3" s="120" t="s">
        <v>18</v>
      </c>
      <c r="AY3" s="33" t="str">
        <f>IF(ISBLANK(AX4),"",Short6[[#This Row],[Adj Close]]/AX4-1)</f>
        <v/>
      </c>
      <c r="AZ3" s="121" t="s">
        <v>18</v>
      </c>
      <c r="BA3" s="122" t="s">
        <v>18</v>
      </c>
      <c r="BB3" s="36" t="str">
        <f>IF(ISBLANK(BA4),"",Short7[[#This Row],[Adj Close]]/BA4-1)</f>
        <v/>
      </c>
      <c r="BC3" s="34" t="s">
        <v>18</v>
      </c>
      <c r="BD3" s="39" t="s">
        <v>18</v>
      </c>
      <c r="BE3" s="36" t="str">
        <f>IF(ISBLANK(BD4),"",Short8[[#This Row],[Adj Close]]/BD4-1)</f>
        <v/>
      </c>
    </row>
    <row r="4" spans="1:57" x14ac:dyDescent="0.25">
      <c r="A4" s="37">
        <v>44354</v>
      </c>
      <c r="B4" s="39">
        <v>4247.4399409999996</v>
      </c>
      <c r="C4" s="36">
        <f>IF(ISBLANK(B5), "", GSPC[[#This Row],[Adj Close]]/B5-1)</f>
        <v>4.1489975936930268E-3</v>
      </c>
      <c r="D4" s="37">
        <v>44354</v>
      </c>
      <c r="E4" s="44">
        <v>15.41</v>
      </c>
      <c r="F4" s="36">
        <f>IF(ISBLANK(E5), "", Long0[[#This Row],[Adj Close]]/E5-1)</f>
        <v>1.7833553500660404E-2</v>
      </c>
      <c r="G4" s="37">
        <v>44354</v>
      </c>
      <c r="H4" s="44">
        <v>146.11000000000001</v>
      </c>
      <c r="I4" s="36">
        <f>IF(ISBLANK(H5),"",Long1[[#This Row],[Adj Close]]/H5-1)</f>
        <v>2.8828334134121114E-3</v>
      </c>
      <c r="J4" s="37">
        <v>44354</v>
      </c>
      <c r="K4" s="44">
        <v>37.39</v>
      </c>
      <c r="L4" s="36">
        <f>IF(ISBLANK(K5),"",Long2[[#This Row],[Adj Close]]/K5-1)</f>
        <v>3.8899694359544323E-2</v>
      </c>
      <c r="M4" s="29">
        <v>44354</v>
      </c>
      <c r="N4" s="44">
        <v>29.02</v>
      </c>
      <c r="O4" s="33">
        <f>IF(ISBLANK(N5),"",Long3[[#This Row],[Adj Close]]/N5-1)</f>
        <v>-1.0327022375214989E-3</v>
      </c>
      <c r="P4" s="37">
        <v>44354</v>
      </c>
      <c r="Q4" s="44">
        <v>106.67</v>
      </c>
      <c r="R4" s="36">
        <f>IF(ISBLANK(Q5),"",Long4[[#This Row],[Adj Close]]/Q5-1)</f>
        <v>-2.0027560863573712E-2</v>
      </c>
      <c r="S4" s="29">
        <v>44354</v>
      </c>
      <c r="T4" s="44">
        <v>137.55000000000001</v>
      </c>
      <c r="U4" s="33">
        <f>IF(ISBLANK(T5),"",Long5[[#This Row],[Adj Close]]/T5-1)</f>
        <v>-4.0259559028746783E-2</v>
      </c>
      <c r="V4" s="37">
        <v>44354</v>
      </c>
      <c r="W4" s="44">
        <v>211.9</v>
      </c>
      <c r="X4" s="36">
        <f>IF(ISBLANK(W5),"",Long6[[#This Row],[Adj Close]]/W5-1)</f>
        <v>-9.3038477722192647E-3</v>
      </c>
      <c r="AE4" s="29">
        <v>44354</v>
      </c>
      <c r="AF4" s="44">
        <v>56.76</v>
      </c>
      <c r="AG4" s="33">
        <f>IF(ISBLANK(AF5),"",Short0[[#This Row],[Adj Close]]/AF5-1)</f>
        <v>-3.0737704918032849E-2</v>
      </c>
      <c r="AH4" s="37">
        <v>44354</v>
      </c>
      <c r="AI4" s="44">
        <v>115.56</v>
      </c>
      <c r="AJ4" s="36">
        <f>IF(ISBLANK(AI5),"",Short1[[#This Row],[Adj Close]]/AI5-1)</f>
        <v>-2.1838496698831866E-2</v>
      </c>
      <c r="AK4" s="29">
        <v>44354</v>
      </c>
      <c r="AL4" s="44">
        <v>94.97</v>
      </c>
      <c r="AM4" s="33">
        <f>IF(ISBLANK(AL5),"",Short2[[#This Row],[Adj Close]]/AL5-1)</f>
        <v>-4.0222334512379998E-2</v>
      </c>
      <c r="AN4" s="37">
        <v>44354</v>
      </c>
      <c r="AO4" s="44">
        <v>111.98</v>
      </c>
      <c r="AP4" s="36">
        <f>IF(ISBLANK(AO5),"",Short3[[#This Row],[Adj Close]]/AO5-1)</f>
        <v>-7.3166694255917819E-2</v>
      </c>
    </row>
    <row r="5" spans="1:57" x14ac:dyDescent="0.25">
      <c r="A5" s="37">
        <v>44347</v>
      </c>
      <c r="B5" s="39">
        <v>4229.8901370000003</v>
      </c>
      <c r="C5" s="36">
        <f>IF(ISBLANK(B6), "", GSPC[[#This Row],[Adj Close]]/B6-1)</f>
        <v>6.1321599197230459E-3</v>
      </c>
      <c r="D5" s="37">
        <v>44347</v>
      </c>
      <c r="E5" s="44">
        <v>15.14</v>
      </c>
      <c r="F5" s="36">
        <f>IF(ISBLANK(E6), "", Long0[[#This Row],[Adj Close]]/E6-1)</f>
        <v>-2.8864656831302127E-2</v>
      </c>
      <c r="G5" s="37">
        <v>44347</v>
      </c>
      <c r="H5" s="44">
        <v>145.69</v>
      </c>
      <c r="I5" s="36">
        <f>IF(ISBLANK(H6),"",Long1[[#This Row],[Adj Close]]/H6-1)</f>
        <v>2.4614951825022935E-2</v>
      </c>
      <c r="J5" s="37">
        <v>44347</v>
      </c>
      <c r="K5" s="44">
        <v>35.99</v>
      </c>
      <c r="L5" s="36">
        <f>IF(ISBLANK(K6),"",Long2[[#This Row],[Adj Close]]/K6-1)</f>
        <v>2.9756795422031468E-2</v>
      </c>
      <c r="M5" s="29">
        <v>44347</v>
      </c>
      <c r="N5" s="44">
        <v>29.05</v>
      </c>
      <c r="O5" s="33">
        <f>IF(ISBLANK(N6),"",Long3[[#This Row],[Adj Close]]/N6-1)</f>
        <v>-9.8841172460804039E-3</v>
      </c>
      <c r="P5" s="37">
        <v>44347</v>
      </c>
      <c r="Q5" s="44">
        <v>108.85</v>
      </c>
      <c r="R5" s="36">
        <f>IF(ISBLANK(Q6),"",Long4[[#This Row],[Adj Close]]/Q6-1)</f>
        <v>6.2780706893184934E-2</v>
      </c>
      <c r="S5" s="29">
        <v>44347</v>
      </c>
      <c r="T5" s="44">
        <v>143.32</v>
      </c>
      <c r="U5" s="33">
        <f>IF(ISBLANK(T6),"",Long5[[#This Row],[Adj Close]]/T6-1)</f>
        <v>5.553100603918093E-2</v>
      </c>
      <c r="V5" s="37">
        <v>44347</v>
      </c>
      <c r="W5" s="44">
        <v>213.89</v>
      </c>
      <c r="X5" s="36">
        <f>IF(ISBLANK(W6),"",Long6[[#This Row],[Adj Close]]/W6-1)</f>
        <v>1.4369723987479821E-2</v>
      </c>
      <c r="AE5" s="29">
        <v>44347</v>
      </c>
      <c r="AF5" s="44">
        <v>58.56</v>
      </c>
      <c r="AG5" s="33">
        <f>IF(ISBLANK(AF6),"",Short0[[#This Row],[Adj Close]]/AF6-1)</f>
        <v>1.3850415512465464E-2</v>
      </c>
      <c r="AH5" s="37">
        <v>44347</v>
      </c>
      <c r="AI5" s="44">
        <v>118.14</v>
      </c>
      <c r="AJ5" s="36">
        <f>IF(ISBLANK(AI6),"",Short1[[#This Row],[Adj Close]]/AI6-1)</f>
        <v>3.1610199091861801E-2</v>
      </c>
      <c r="AK5" s="29">
        <v>44347</v>
      </c>
      <c r="AL5" s="44">
        <v>98.95</v>
      </c>
      <c r="AM5" s="33">
        <f>IF(ISBLANK(AL6),"",Short2[[#This Row],[Adj Close]]/AL6-1)</f>
        <v>3.840906705845315E-2</v>
      </c>
      <c r="AN5" s="37">
        <v>44347</v>
      </c>
      <c r="AO5" s="44">
        <v>120.82</v>
      </c>
      <c r="AP5" s="36">
        <f>IF(ISBLANK(AO6),"",Short3[[#This Row],[Adj Close]]/AO6-1)</f>
        <v>3.9222432478926539E-2</v>
      </c>
    </row>
    <row r="6" spans="1:57" x14ac:dyDescent="0.25">
      <c r="A6" s="37">
        <v>44340</v>
      </c>
      <c r="B6" s="39">
        <v>4204.1098629999997</v>
      </c>
      <c r="C6" s="36">
        <f>IF(ISBLANK(B7), "", GSPC[[#This Row],[Adj Close]]/B7-1)</f>
        <v>1.1610112369181191E-2</v>
      </c>
      <c r="D6" s="37">
        <v>44340</v>
      </c>
      <c r="E6" s="44">
        <v>15.59</v>
      </c>
      <c r="F6" s="36">
        <f>IF(ISBLANK(E7), "", Long0[[#This Row],[Adj Close]]/E7-1)</f>
        <v>-2.1343377275580666E-2</v>
      </c>
      <c r="G6" s="37">
        <v>44340</v>
      </c>
      <c r="H6" s="44">
        <v>142.19</v>
      </c>
      <c r="I6" s="36">
        <f>IF(ISBLANK(H7),"",Long1[[#This Row],[Adj Close]]/H7-1)</f>
        <v>-4.4808513617587975E-3</v>
      </c>
      <c r="J6" s="37">
        <v>44340</v>
      </c>
      <c r="K6" s="44">
        <v>34.950000000000003</v>
      </c>
      <c r="L6" s="36">
        <f>IF(ISBLANK(K7),"",Long2[[#This Row],[Adj Close]]/K7-1)</f>
        <v>7.7854671280277454E-3</v>
      </c>
      <c r="M6" s="29">
        <v>44340</v>
      </c>
      <c r="N6" s="44">
        <v>29.34</v>
      </c>
      <c r="O6" s="33">
        <f>IF(ISBLANK(N7),"",Long3[[#This Row],[Adj Close]]/N7-1)</f>
        <v>1.0330578512396826E-2</v>
      </c>
      <c r="P6" s="37">
        <v>44340</v>
      </c>
      <c r="Q6" s="44">
        <v>102.42</v>
      </c>
      <c r="R6" s="36">
        <f>IF(ISBLANK(Q7),"",Long4[[#This Row],[Adj Close]]/Q7-1)</f>
        <v>-3.9662447257383993E-2</v>
      </c>
      <c r="S6" s="29">
        <v>44340</v>
      </c>
      <c r="T6" s="44">
        <v>135.78</v>
      </c>
      <c r="U6" s="33">
        <f>IF(ISBLANK(T7),"",Long5[[#This Row],[Adj Close]]/T7-1)</f>
        <v>3.7676729079098248E-2</v>
      </c>
      <c r="V6" s="37">
        <v>44340</v>
      </c>
      <c r="W6" s="44">
        <v>210.86</v>
      </c>
      <c r="X6" s="36">
        <f>IF(ISBLANK(W7),"",Long6[[#This Row],[Adj Close]]/W7-1)</f>
        <v>0.10838940285954579</v>
      </c>
      <c r="AE6" s="29">
        <v>44340</v>
      </c>
      <c r="AF6" s="44">
        <v>57.76</v>
      </c>
      <c r="AG6" s="33">
        <f>IF(ISBLANK(AF7),"",Short0[[#This Row],[Adj Close]]/AF7-1)</f>
        <v>3.5868005738880937E-2</v>
      </c>
      <c r="AH6" s="37">
        <v>44340</v>
      </c>
      <c r="AI6" s="44">
        <v>114.52</v>
      </c>
      <c r="AJ6" s="36">
        <f>IF(ISBLANK(AI7),"",Short1[[#This Row],[Adj Close]]/AI7-1)</f>
        <v>-3.7647058823529478E-2</v>
      </c>
      <c r="AK6" s="29">
        <v>44340</v>
      </c>
      <c r="AL6" s="44">
        <v>95.29</v>
      </c>
      <c r="AM6" s="33">
        <f>IF(ISBLANK(AL7),"",Short2[[#This Row],[Adj Close]]/AL7-1)</f>
        <v>-3.4646945598216905E-2</v>
      </c>
      <c r="AN6" s="37">
        <v>44340</v>
      </c>
      <c r="AO6" s="44">
        <v>116.26</v>
      </c>
      <c r="AP6" s="36">
        <f>IF(ISBLANK(AO7),"",Short3[[#This Row],[Adj Close]]/AO7-1)</f>
        <v>3.8128404321814635E-2</v>
      </c>
    </row>
    <row r="7" spans="1:57" x14ac:dyDescent="0.25">
      <c r="A7" s="37">
        <v>44333</v>
      </c>
      <c r="B7" s="39">
        <v>4155.8598629999997</v>
      </c>
      <c r="C7" s="36">
        <f>IF(ISBLANK(B8), "", GSPC[[#This Row],[Adj Close]]/B8-1)</f>
        <v>-4.3102254699134424E-3</v>
      </c>
      <c r="D7" s="37">
        <v>44333</v>
      </c>
      <c r="E7" s="44">
        <v>15.93</v>
      </c>
      <c r="F7" s="36">
        <f>IF(ISBLANK(E8), "", Long0[[#This Row],[Adj Close]]/E8-1)</f>
        <v>0.14357501794687733</v>
      </c>
      <c r="G7" s="37">
        <v>44333</v>
      </c>
      <c r="H7" s="44">
        <v>142.83000000000001</v>
      </c>
      <c r="I7" s="36">
        <f>IF(ISBLANK(H8),"",Long1[[#This Row],[Adj Close]]/H8-1)</f>
        <v>-1.052996189816402E-2</v>
      </c>
      <c r="J7" s="37">
        <v>44333</v>
      </c>
      <c r="K7" s="44">
        <v>34.68</v>
      </c>
      <c r="L7" s="36">
        <f>IF(ISBLANK(K8),"",Long2[[#This Row],[Adj Close]]/K8-1)</f>
        <v>-2.1996615905245376E-2</v>
      </c>
      <c r="M7" s="29">
        <v>44333</v>
      </c>
      <c r="N7" s="44">
        <v>29.04</v>
      </c>
      <c r="O7" s="33">
        <f>IF(ISBLANK(N8),"",Long3[[#This Row],[Adj Close]]/N8-1)</f>
        <v>6.9348127600554754E-3</v>
      </c>
      <c r="P7" s="37">
        <v>44333</v>
      </c>
      <c r="Q7" s="44">
        <v>106.65</v>
      </c>
      <c r="R7" s="36">
        <f>IF(ISBLANK(Q8),"",Long4[[#This Row],[Adj Close]]/Q8-1)</f>
        <v>6.0560859188544258E-2</v>
      </c>
      <c r="S7" s="29">
        <v>44333</v>
      </c>
      <c r="T7" s="44">
        <v>130.85</v>
      </c>
      <c r="U7" s="33">
        <f>IF(ISBLANK(T8),"",Long5[[#This Row],[Adj Close]]/T8-1)</f>
        <v>-0.13533337738716722</v>
      </c>
      <c r="V7" s="37">
        <v>44333</v>
      </c>
      <c r="W7" s="44">
        <v>190.24</v>
      </c>
      <c r="X7" s="36">
        <f>IF(ISBLANK(W8),"",Long6[[#This Row],[Adj Close]]/W8-1)</f>
        <v>-0.1282991202346041</v>
      </c>
      <c r="AE7" s="29">
        <v>44333</v>
      </c>
      <c r="AF7" s="44">
        <v>55.76</v>
      </c>
      <c r="AG7" s="33">
        <f>IF(ISBLANK(AF8),"",Short0[[#This Row],[Adj Close]]/AF8-1)</f>
        <v>-2.6366334904836863E-2</v>
      </c>
      <c r="AH7" s="37">
        <v>44333</v>
      </c>
      <c r="AI7" s="44">
        <v>119</v>
      </c>
      <c r="AJ7" s="36">
        <f>IF(ISBLANK(AI8),"",Short1[[#This Row],[Adj Close]]/AI8-1)</f>
        <v>-8.6637787404199029E-3</v>
      </c>
      <c r="AK7" s="29">
        <v>44333</v>
      </c>
      <c r="AL7" s="44">
        <v>98.71</v>
      </c>
      <c r="AM7" s="33">
        <f>IF(ISBLANK(AL8),"",Short2[[#This Row],[Adj Close]]/AL8-1)</f>
        <v>-6.6130558183538413E-2</v>
      </c>
      <c r="AN7" s="37">
        <v>44333</v>
      </c>
      <c r="AO7" s="44">
        <v>111.99</v>
      </c>
      <c r="AP7" s="36">
        <f>IF(ISBLANK(AO8),"",Short3[[#This Row],[Adj Close]]/AO8-1)</f>
        <v>-4.1017297482445647E-2</v>
      </c>
    </row>
    <row r="8" spans="1:57" x14ac:dyDescent="0.25">
      <c r="A8" s="37">
        <v>44326</v>
      </c>
      <c r="B8" s="39">
        <v>4173.8500979999999</v>
      </c>
      <c r="C8" s="36">
        <f>IF(ISBLANK(B9), "", GSPC[[#This Row],[Adj Close]]/B9-1)</f>
        <v>-1.3880356905855762E-2</v>
      </c>
      <c r="D8" s="37">
        <v>44326</v>
      </c>
      <c r="E8" s="44">
        <v>13.93</v>
      </c>
      <c r="F8" s="36">
        <f>IF(ISBLANK(E9), "", Long0[[#This Row],[Adj Close]]/E9-1)</f>
        <v>4.2664670658682624E-2</v>
      </c>
      <c r="G8" s="37">
        <v>44326</v>
      </c>
      <c r="H8" s="44">
        <v>144.35</v>
      </c>
      <c r="I8" s="36">
        <f>IF(ISBLANK(H9),"",Long1[[#This Row],[Adj Close]]/H9-1)</f>
        <v>3.2177332856632157E-2</v>
      </c>
      <c r="J8" s="37">
        <v>44326</v>
      </c>
      <c r="K8" s="44">
        <v>35.46</v>
      </c>
      <c r="L8" s="36">
        <f>IF(ISBLANK(K9),"",Long2[[#This Row],[Adj Close]]/K9-1)</f>
        <v>-2.3140495867768451E-2</v>
      </c>
      <c r="M8" s="29">
        <v>44326</v>
      </c>
      <c r="N8" s="44">
        <v>28.84</v>
      </c>
      <c r="O8" s="33">
        <f>IF(ISBLANK(N9),"",Long3[[#This Row],[Adj Close]]/N9-1)</f>
        <v>-1.4690809702767371E-2</v>
      </c>
      <c r="P8" s="37">
        <v>44326</v>
      </c>
      <c r="Q8" s="44">
        <v>100.56</v>
      </c>
      <c r="R8" s="36">
        <f>IF(ISBLANK(Q9),"",Long4[[#This Row],[Adj Close]]/Q9-1)</f>
        <v>-5.604055195719515E-2</v>
      </c>
      <c r="S8" s="29">
        <v>44326</v>
      </c>
      <c r="T8" s="44">
        <v>151.33000000000001</v>
      </c>
      <c r="U8" s="33">
        <f>IF(ISBLANK(T9),"",Long5[[#This Row],[Adj Close]]/T9-1)</f>
        <v>-4.2397013225336844E-2</v>
      </c>
      <c r="V8" s="37">
        <v>44326</v>
      </c>
      <c r="W8" s="44">
        <v>218.24</v>
      </c>
      <c r="X8" s="36">
        <f>IF(ISBLANK(W9),"",Long6[[#This Row],[Adj Close]]/W9-1)</f>
        <v>-7.5058275058275004E-2</v>
      </c>
      <c r="AE8" s="29">
        <v>44326</v>
      </c>
      <c r="AF8" s="44">
        <v>57.27</v>
      </c>
      <c r="AG8" s="33">
        <f>IF(ISBLANK(AF9),"",Short0[[#This Row],[Adj Close]]/AF9-1)</f>
        <v>-6.4062755352181644E-2</v>
      </c>
      <c r="AH8" s="37">
        <v>44326</v>
      </c>
      <c r="AI8" s="44">
        <v>120.04</v>
      </c>
      <c r="AJ8" s="36">
        <f>IF(ISBLANK(AI9),"",Short1[[#This Row],[Adj Close]]/AI9-1)</f>
        <v>1.4794149970411619E-2</v>
      </c>
      <c r="AK8" s="29">
        <v>44326</v>
      </c>
      <c r="AL8" s="44">
        <v>105.7</v>
      </c>
      <c r="AM8" s="33">
        <f>IF(ISBLANK(AL9),"",Short2[[#This Row],[Adj Close]]/AL9-1)</f>
        <v>6.2833206397563401E-3</v>
      </c>
      <c r="AN8" s="37">
        <v>44326</v>
      </c>
      <c r="AO8" s="44">
        <v>116.78</v>
      </c>
      <c r="AP8" s="36">
        <f>IF(ISBLANK(AO9),"",Short3[[#This Row],[Adj Close]]/AO9-1)</f>
        <v>-8.9150612276733487E-2</v>
      </c>
    </row>
    <row r="9" spans="1:57" x14ac:dyDescent="0.25">
      <c r="A9" s="37">
        <v>44319</v>
      </c>
      <c r="B9" s="39">
        <v>4232.6000979999999</v>
      </c>
      <c r="C9" s="36">
        <f>IF(ISBLANK(B10), "", GSPC[[#This Row],[Adj Close]]/B10-1)</f>
        <v>1.2300427143463022E-2</v>
      </c>
      <c r="D9" s="37">
        <v>44319</v>
      </c>
      <c r="E9" s="44">
        <v>13.36</v>
      </c>
      <c r="F9" s="36">
        <f>IF(ISBLANK(E10), "", Long0[[#This Row],[Adj Close]]/E10-1)</f>
        <v>0</v>
      </c>
      <c r="G9" s="37">
        <v>44319</v>
      </c>
      <c r="H9" s="44">
        <v>139.85</v>
      </c>
      <c r="I9" s="36">
        <f>IF(ISBLANK(H10),"",Long1[[#This Row],[Adj Close]]/H10-1)</f>
        <v>3.9313317479191312E-2</v>
      </c>
      <c r="J9" s="37">
        <v>44319</v>
      </c>
      <c r="K9" s="44">
        <v>36.299999999999997</v>
      </c>
      <c r="L9" s="36">
        <f>IF(ISBLANK(K10),"",Long2[[#This Row],[Adj Close]]/K10-1)</f>
        <v>9.8003629764065181E-2</v>
      </c>
      <c r="M9" s="29">
        <v>44319</v>
      </c>
      <c r="N9" s="44">
        <v>29.27</v>
      </c>
      <c r="O9" s="33">
        <f>IF(ISBLANK(N10),"",Long3[[#This Row],[Adj Close]]/N10-1)</f>
        <v>1.1053540587219413E-2</v>
      </c>
      <c r="P9" s="37">
        <v>44319</v>
      </c>
      <c r="Q9" s="44">
        <v>106.53</v>
      </c>
      <c r="R9" s="36">
        <f>IF(ISBLANK(Q10),"",Long4[[#This Row],[Adj Close]]/Q10-1)</f>
        <v>1.0433462961206397E-2</v>
      </c>
      <c r="S9" s="29">
        <v>44319</v>
      </c>
      <c r="T9" s="44">
        <v>158.03</v>
      </c>
      <c r="U9" s="33">
        <f>IF(ISBLANK(T10),"",Long5[[#This Row],[Adj Close]]/T10-1)</f>
        <v>0.11935118288709434</v>
      </c>
      <c r="V9" s="37">
        <v>44319</v>
      </c>
      <c r="W9" s="44">
        <v>235.95</v>
      </c>
      <c r="X9" s="36">
        <f>IF(ISBLANK(W10),"",Long6[[#This Row],[Adj Close]]/W10-1)</f>
        <v>7.6856373511021703E-2</v>
      </c>
      <c r="AE9" s="29">
        <v>44319</v>
      </c>
      <c r="AF9" s="44">
        <v>61.19</v>
      </c>
      <c r="AG9" s="33">
        <f>IF(ISBLANK(AF10),"",Short0[[#This Row],[Adj Close]]/AF10-1)</f>
        <v>4.9031373221327001E-2</v>
      </c>
      <c r="AH9" s="37">
        <v>44319</v>
      </c>
      <c r="AI9" s="44">
        <v>118.29</v>
      </c>
      <c r="AJ9" s="36">
        <f>IF(ISBLANK(AI10),"",Short1[[#This Row],[Adj Close]]/AI10-1)</f>
        <v>2.1179261267367799E-3</v>
      </c>
      <c r="AK9" s="29">
        <v>44319</v>
      </c>
      <c r="AL9" s="44">
        <v>105.04</v>
      </c>
      <c r="AM9" s="33">
        <f>IF(ISBLANK(AL10),"",Short2[[#This Row],[Adj Close]]/AL10-1)</f>
        <v>4.2580645161290454E-2</v>
      </c>
      <c r="AN9" s="37">
        <v>44319</v>
      </c>
      <c r="AO9" s="44">
        <v>128.21</v>
      </c>
      <c r="AP9" s="36">
        <f>IF(ISBLANK(AO10),"",Short3[[#This Row],[Adj Close]]/AO10-1)</f>
        <v>-5.0225942662419421E-2</v>
      </c>
    </row>
    <row r="10" spans="1:57" x14ac:dyDescent="0.25">
      <c r="A10" s="37">
        <v>44312</v>
      </c>
      <c r="B10" s="39">
        <v>4181.169922</v>
      </c>
      <c r="C10" s="36">
        <f>IF(ISBLANK(B11), "", GSPC[[#This Row],[Adj Close]]/B11-1)</f>
        <v>2.3922472498960623E-4</v>
      </c>
      <c r="D10" s="37">
        <v>44312</v>
      </c>
      <c r="E10" s="44">
        <v>13.36</v>
      </c>
      <c r="F10" s="36">
        <f>IF(ISBLANK(E11), "", Long0[[#This Row],[Adj Close]]/E11-1)</f>
        <v>6.0240963855422436E-3</v>
      </c>
      <c r="G10" s="37">
        <v>44312</v>
      </c>
      <c r="H10" s="44">
        <v>134.56</v>
      </c>
      <c r="I10" s="36">
        <f>IF(ISBLANK(H11),"",Long1[[#This Row],[Adj Close]]/H11-1)</f>
        <v>-1.0588235294117676E-2</v>
      </c>
      <c r="J10" s="37">
        <v>44312</v>
      </c>
      <c r="K10" s="44">
        <v>33.06</v>
      </c>
      <c r="L10" s="36">
        <f>IF(ISBLANK(K11),"",Long2[[#This Row],[Adj Close]]/K11-1)</f>
        <v>-2.1128886205855624E-3</v>
      </c>
      <c r="M10" s="29">
        <v>44312</v>
      </c>
      <c r="N10" s="44">
        <v>28.95</v>
      </c>
      <c r="O10" s="33">
        <f>IF(ISBLANK(N11),"",Long3[[#This Row],[Adj Close]]/N11-1)</f>
        <v>-1.3797861331493744E-3</v>
      </c>
      <c r="P10" s="37">
        <v>44312</v>
      </c>
      <c r="Q10" s="44">
        <v>105.43</v>
      </c>
      <c r="R10" s="36">
        <f>IF(ISBLANK(Q11),"",Long4[[#This Row],[Adj Close]]/Q11-1)</f>
        <v>-2.9993559665102532E-2</v>
      </c>
      <c r="S10" s="29">
        <v>44312</v>
      </c>
      <c r="T10" s="44">
        <v>141.18</v>
      </c>
      <c r="U10" s="33">
        <f>IF(ISBLANK(T11),"",Long5[[#This Row],[Adj Close]]/T11-1)</f>
        <v>2.0824295010845928E-2</v>
      </c>
      <c r="V10" s="37">
        <v>44312</v>
      </c>
      <c r="W10" s="44">
        <v>219.11</v>
      </c>
      <c r="X10" s="36">
        <f>IF(ISBLANK(W11),"",Long6[[#This Row],[Adj Close]]/W11-1)</f>
        <v>-1.9861328561842972E-2</v>
      </c>
      <c r="AE10" s="29">
        <v>44312</v>
      </c>
      <c r="AF10" s="44">
        <v>58.33</v>
      </c>
      <c r="AG10" s="33">
        <f>IF(ISBLANK(AF11),"",Short0[[#This Row],[Adj Close]]/AF11-1)</f>
        <v>-4.8294991026268552E-2</v>
      </c>
      <c r="AH10" s="37">
        <v>44312</v>
      </c>
      <c r="AI10" s="44">
        <v>118.04</v>
      </c>
      <c r="AJ10" s="36">
        <f>IF(ISBLANK(AI11),"",Short1[[#This Row],[Adj Close]]/AI11-1)</f>
        <v>-1.0561609388097137E-2</v>
      </c>
      <c r="AK10" s="29">
        <v>44312</v>
      </c>
      <c r="AL10" s="44">
        <v>100.75</v>
      </c>
      <c r="AM10" s="33">
        <f>IF(ISBLANK(AL11),"",Short2[[#This Row],[Adj Close]]/AL11-1)</f>
        <v>-2.108433734939763E-2</v>
      </c>
      <c r="AN10" s="37">
        <v>44312</v>
      </c>
      <c r="AO10" s="44">
        <v>134.99</v>
      </c>
      <c r="AP10" s="36">
        <f>IF(ISBLANK(AO11),"",Short3[[#This Row],[Adj Close]]/AO11-1)</f>
        <v>-9.0241272408680295E-2</v>
      </c>
    </row>
    <row r="11" spans="1:57" x14ac:dyDescent="0.25">
      <c r="A11" s="37">
        <v>44305</v>
      </c>
      <c r="B11" s="39">
        <v>4180.169922</v>
      </c>
      <c r="C11" s="36">
        <f>IF(ISBLANK(B12), "", GSPC[[#This Row],[Adj Close]]/B12-1)</f>
        <v>-1.2663554458003379E-3</v>
      </c>
      <c r="D11" s="37">
        <v>44305</v>
      </c>
      <c r="E11" s="44">
        <v>13.28</v>
      </c>
      <c r="F11" s="36">
        <f>IF(ISBLANK(E12), "", Long0[[#This Row],[Adj Close]]/E12-1)</f>
        <v>-7.5244544770503019E-4</v>
      </c>
      <c r="G11" s="37">
        <v>44305</v>
      </c>
      <c r="H11" s="44">
        <v>136</v>
      </c>
      <c r="I11" s="36">
        <f>IF(ISBLANK(H12),"",Long1[[#This Row],[Adj Close]]/H12-1)</f>
        <v>5.9767786176264215E-2</v>
      </c>
      <c r="J11" s="37">
        <v>44305</v>
      </c>
      <c r="K11" s="44">
        <v>33.130000000000003</v>
      </c>
      <c r="L11" s="36">
        <f>IF(ISBLANK(K12),"",Long2[[#This Row],[Adj Close]]/K12-1)</f>
        <v>6.7332474226804218E-2</v>
      </c>
      <c r="M11" s="29">
        <v>44305</v>
      </c>
      <c r="N11" s="44">
        <v>28.99</v>
      </c>
      <c r="O11" s="33">
        <f>IF(ISBLANK(N12),"",Long3[[#This Row],[Adj Close]]/N12-1)</f>
        <v>9.4011142061281028E-3</v>
      </c>
      <c r="P11" s="37">
        <v>44305</v>
      </c>
      <c r="Q11" s="44">
        <v>108.69</v>
      </c>
      <c r="R11" s="36">
        <f>IF(ISBLANK(Q12),"",Long4[[#This Row],[Adj Close]]/Q12-1)</f>
        <v>4.2689946277820523E-2</v>
      </c>
      <c r="S11" s="29">
        <v>44305</v>
      </c>
      <c r="T11" s="44">
        <v>138.30000000000001</v>
      </c>
      <c r="U11" s="33">
        <f>IF(ISBLANK(T12),"",Long5[[#This Row],[Adj Close]]/T12-1)</f>
        <v>1.9084813204627515E-2</v>
      </c>
      <c r="V11" s="37">
        <v>44305</v>
      </c>
      <c r="W11" s="44">
        <v>223.55</v>
      </c>
      <c r="X11" s="36">
        <f>IF(ISBLANK(W12),"",Long6[[#This Row],[Adj Close]]/W12-1)</f>
        <v>-7.9548729773129656E-2</v>
      </c>
      <c r="AE11" s="29">
        <v>44305</v>
      </c>
      <c r="AF11" s="44">
        <v>61.29</v>
      </c>
      <c r="AG11" s="33">
        <f>IF(ISBLANK(AF12),"",Short0[[#This Row],[Adj Close]]/AF12-1)</f>
        <v>-2.0926517571885017E-2</v>
      </c>
      <c r="AH11" s="37">
        <v>44305</v>
      </c>
      <c r="AI11" s="44">
        <v>119.3</v>
      </c>
      <c r="AJ11" s="36">
        <f>IF(ISBLANK(AI12),"",Short1[[#This Row],[Adj Close]]/AI12-1)</f>
        <v>-2.675137936799965E-3</v>
      </c>
      <c r="AK11" s="29">
        <v>44305</v>
      </c>
      <c r="AL11" s="44">
        <v>102.92</v>
      </c>
      <c r="AM11" s="33">
        <f>IF(ISBLANK(AL12),"",Short2[[#This Row],[Adj Close]]/AL12-1)</f>
        <v>6.2573328118888938E-3</v>
      </c>
      <c r="AN11" s="37">
        <v>44305</v>
      </c>
      <c r="AO11" s="44">
        <v>148.38</v>
      </c>
      <c r="AP11" s="36">
        <f>IF(ISBLANK(AO12),"",Short3[[#This Row],[Adj Close]]/AO12-1)</f>
        <v>6.0008572653236225E-2</v>
      </c>
    </row>
    <row r="12" spans="1:57" x14ac:dyDescent="0.25">
      <c r="A12" s="37">
        <v>44298</v>
      </c>
      <c r="B12" s="39">
        <v>4185.4702150000003</v>
      </c>
      <c r="C12" s="36">
        <f>IF(ISBLANK(B13), "", GSPC[[#This Row],[Adj Close]]/B13-1)</f>
        <v>1.3725637637207022E-2</v>
      </c>
      <c r="D12" s="37">
        <v>44298</v>
      </c>
      <c r="E12" s="44">
        <v>13.29</v>
      </c>
      <c r="F12" s="36">
        <f>IF(ISBLANK(E13), "", Long0[[#This Row],[Adj Close]]/E13-1)</f>
        <v>-4.3884892086331062E-2</v>
      </c>
      <c r="G12" s="37">
        <v>44298</v>
      </c>
      <c r="H12" s="44">
        <v>128.33000000000001</v>
      </c>
      <c r="I12" s="36">
        <f>IF(ISBLANK(H13),"",Long1[[#This Row],[Adj Close]]/H13-1)</f>
        <v>6.6677125823659811E-3</v>
      </c>
      <c r="J12" s="37">
        <v>44298</v>
      </c>
      <c r="K12" s="44">
        <v>31.04</v>
      </c>
      <c r="L12" s="36">
        <f>IF(ISBLANK(K13),"",Long2[[#This Row],[Adj Close]]/K13-1)</f>
        <v>-7.0377479206654714E-3</v>
      </c>
      <c r="M12" s="29">
        <v>44298</v>
      </c>
      <c r="N12" s="44">
        <v>28.72</v>
      </c>
      <c r="O12" s="33">
        <f>IF(ISBLANK(N13),"",Long3[[#This Row],[Adj Close]]/N13-1)</f>
        <v>-1.7379214459506409E-3</v>
      </c>
      <c r="P12" s="37">
        <v>44298</v>
      </c>
      <c r="Q12" s="44">
        <v>104.24</v>
      </c>
      <c r="R12" s="36">
        <f>IF(ISBLANK(Q13),"",Long4[[#This Row],[Adj Close]]/Q13-1)</f>
        <v>4.6376229672756342E-2</v>
      </c>
      <c r="S12" s="29">
        <v>44298</v>
      </c>
      <c r="T12" s="44">
        <v>135.71</v>
      </c>
      <c r="U12" s="33">
        <f>IF(ISBLANK(T13),"",Long5[[#This Row],[Adj Close]]/T13-1)</f>
        <v>-8.8345726275496084E-4</v>
      </c>
      <c r="V12" s="37">
        <v>44298</v>
      </c>
      <c r="W12" s="44">
        <v>242.87</v>
      </c>
      <c r="X12" s="36">
        <f>IF(ISBLANK(W13),"",Long6[[#This Row],[Adj Close]]/W13-1)</f>
        <v>1.9862265894011966E-2</v>
      </c>
      <c r="AE12" s="29">
        <v>44298</v>
      </c>
      <c r="AF12" s="44">
        <v>62.6</v>
      </c>
      <c r="AG12" s="33">
        <f>IF(ISBLANK(AF13),"",Short0[[#This Row],[Adj Close]]/AF13-1)</f>
        <v>1.2126111560226249E-2</v>
      </c>
      <c r="AH12" s="37">
        <v>44298</v>
      </c>
      <c r="AI12" s="44">
        <v>119.62</v>
      </c>
      <c r="AJ12" s="36">
        <f>IF(ISBLANK(AI13),"",Short1[[#This Row],[Adj Close]]/AI13-1)</f>
        <v>3.3344851416724275E-2</v>
      </c>
      <c r="AK12" s="29">
        <v>44298</v>
      </c>
      <c r="AL12" s="44">
        <v>102.28</v>
      </c>
      <c r="AM12" s="33">
        <f>IF(ISBLANK(AL13),"",Short2[[#This Row],[Adj Close]]/AL13-1)</f>
        <v>-1.1118630958136033E-2</v>
      </c>
      <c r="AN12" s="37">
        <v>44298</v>
      </c>
      <c r="AO12" s="44">
        <v>139.97999999999999</v>
      </c>
      <c r="AP12" s="36">
        <f>IF(ISBLANK(AO13),"",Short3[[#This Row],[Adj Close]]/AO13-1)</f>
        <v>1.2367107832501389E-2</v>
      </c>
    </row>
    <row r="13" spans="1:57" x14ac:dyDescent="0.25">
      <c r="A13" s="37">
        <v>44291</v>
      </c>
      <c r="B13" s="39">
        <v>4128.7998049999997</v>
      </c>
      <c r="C13" s="36">
        <f>IF(ISBLANK(B14), "", GSPC[[#This Row],[Adj Close]]/B14-1)</f>
        <v>2.7097812822194589E-2</v>
      </c>
      <c r="D13" s="37">
        <v>44291</v>
      </c>
      <c r="E13" s="44">
        <v>13.9</v>
      </c>
      <c r="F13" s="36">
        <f>IF(ISBLANK(E14), "", Long0[[#This Row],[Adj Close]]/E14-1)</f>
        <v>-8.5592011412267688E-3</v>
      </c>
      <c r="G13" s="37">
        <v>44291</v>
      </c>
      <c r="H13" s="44">
        <v>127.48</v>
      </c>
      <c r="I13" s="36">
        <f>IF(ISBLANK(H14),"",Long1[[#This Row],[Adj Close]]/H14-1)</f>
        <v>6.829799715075846E-2</v>
      </c>
      <c r="J13" s="37">
        <v>44291</v>
      </c>
      <c r="K13" s="44">
        <v>31.26</v>
      </c>
      <c r="L13" s="36">
        <f>IF(ISBLANK(K14),"",Long2[[#This Row],[Adj Close]]/K14-1)</f>
        <v>1.5924601884953038E-2</v>
      </c>
      <c r="M13" s="29">
        <v>44291</v>
      </c>
      <c r="N13" s="44">
        <v>28.77</v>
      </c>
      <c r="O13" s="33">
        <f>IF(ISBLANK(N14),"",Long3[[#This Row],[Adj Close]]/N14-1)</f>
        <v>1.3922728854856015E-3</v>
      </c>
      <c r="P13" s="37">
        <v>44291</v>
      </c>
      <c r="Q13" s="44">
        <v>99.62</v>
      </c>
      <c r="R13" s="36">
        <f>IF(ISBLANK(Q14),"",Long4[[#This Row],[Adj Close]]/Q14-1)</f>
        <v>3.4368186065829143E-2</v>
      </c>
      <c r="S13" s="29">
        <v>44291</v>
      </c>
      <c r="T13" s="44">
        <v>135.83000000000001</v>
      </c>
      <c r="U13" s="33">
        <f>IF(ISBLANK(T14),"",Long5[[#This Row],[Adj Close]]/T14-1)</f>
        <v>0.10233728290861888</v>
      </c>
      <c r="V13" s="37">
        <v>44291</v>
      </c>
      <c r="W13" s="44">
        <v>238.14</v>
      </c>
      <c r="X13" s="36">
        <f>IF(ISBLANK(W14),"",Long6[[#This Row],[Adj Close]]/W14-1)</f>
        <v>5.190158575908832E-2</v>
      </c>
      <c r="AE13" s="29">
        <v>44291</v>
      </c>
      <c r="AF13" s="44">
        <v>61.85</v>
      </c>
      <c r="AG13" s="33">
        <f>IF(ISBLANK(AF14),"",Short0[[#This Row],[Adj Close]]/AF14-1)</f>
        <v>1.86100131752307E-2</v>
      </c>
      <c r="AH13" s="37">
        <v>44291</v>
      </c>
      <c r="AI13" s="44">
        <v>115.76</v>
      </c>
      <c r="AJ13" s="36">
        <f>IF(ISBLANK(AI14),"",Short1[[#This Row],[Adj Close]]/AI14-1)</f>
        <v>-3.6150800482011025E-3</v>
      </c>
      <c r="AK13" s="29">
        <v>44291</v>
      </c>
      <c r="AL13" s="44">
        <v>103.43</v>
      </c>
      <c r="AM13" s="33">
        <f>IF(ISBLANK(AL14),"",Short2[[#This Row],[Adj Close]]/AL14-1)</f>
        <v>4.3272140407504711E-2</v>
      </c>
      <c r="AN13" s="37">
        <v>44291</v>
      </c>
      <c r="AO13" s="44">
        <v>138.27000000000001</v>
      </c>
      <c r="AP13" s="36">
        <f>IF(ISBLANK(AO14),"",Short3[[#This Row],[Adj Close]]/AO14-1)</f>
        <v>4.017151884450465E-2</v>
      </c>
    </row>
    <row r="14" spans="1:57" x14ac:dyDescent="0.25">
      <c r="A14" s="37">
        <v>44284</v>
      </c>
      <c r="B14" s="39">
        <v>4019.8701169999999</v>
      </c>
      <c r="C14" s="36">
        <f>IF(ISBLANK(B15), "", GSPC[[#This Row],[Adj Close]]/B15-1)</f>
        <v>1.1405112932616257E-2</v>
      </c>
      <c r="D14" s="37">
        <v>44284</v>
      </c>
      <c r="E14" s="44">
        <v>14.02</v>
      </c>
      <c r="F14" s="36">
        <f>IF(ISBLANK(E15), "", Long0[[#This Row],[Adj Close]]/E15-1)</f>
        <v>-3.9067854694996629E-2</v>
      </c>
      <c r="G14" s="37">
        <v>44284</v>
      </c>
      <c r="H14" s="44">
        <v>119.33</v>
      </c>
      <c r="I14" s="36">
        <f>IF(ISBLANK(H15),"",Long1[[#This Row],[Adj Close]]/H15-1)</f>
        <v>-5.5186064924782285E-2</v>
      </c>
      <c r="J14" s="37">
        <v>44284</v>
      </c>
      <c r="K14" s="44">
        <v>30.77</v>
      </c>
      <c r="L14" s="36">
        <f>IF(ISBLANK(K15),"",Long2[[#This Row],[Adj Close]]/K15-1)</f>
        <v>-8.0943847072879271E-2</v>
      </c>
      <c r="M14" s="29">
        <v>44284</v>
      </c>
      <c r="N14" s="44">
        <v>28.73</v>
      </c>
      <c r="O14" s="33">
        <f>IF(ISBLANK(N15),"",Long3[[#This Row],[Adj Close]]/N15-1)</f>
        <v>-3.2334119232064751E-2</v>
      </c>
      <c r="P14" s="37">
        <v>44284</v>
      </c>
      <c r="Q14" s="44">
        <v>96.31</v>
      </c>
      <c r="R14" s="36">
        <f>IF(ISBLANK(Q15),"",Long4[[#This Row],[Adj Close]]/Q15-1)</f>
        <v>4.8215063125816249E-2</v>
      </c>
      <c r="S14" s="29">
        <v>44284</v>
      </c>
      <c r="T14" s="44">
        <v>123.22</v>
      </c>
      <c r="U14" s="33">
        <f>IF(ISBLANK(T15),"",Long5[[#This Row],[Adj Close]]/T15-1)</f>
        <v>-3.2734123557579098E-2</v>
      </c>
      <c r="V14" s="37">
        <v>44284</v>
      </c>
      <c r="W14" s="44">
        <v>226.39</v>
      </c>
      <c r="X14" s="36">
        <f>IF(ISBLANK(W15),"",Long6[[#This Row],[Adj Close]]/W15-1)</f>
        <v>-2.6432882505837973E-3</v>
      </c>
      <c r="AE14" s="29">
        <v>44284</v>
      </c>
      <c r="AF14" s="44">
        <v>60.72</v>
      </c>
      <c r="AG14" s="33">
        <f>IF(ISBLANK(AF15),"",Short0[[#This Row],[Adj Close]]/AF15-1)</f>
        <v>-6.2528948587308952E-2</v>
      </c>
      <c r="AH14" s="37">
        <v>44284</v>
      </c>
      <c r="AI14" s="44">
        <v>116.18</v>
      </c>
      <c r="AJ14" s="36">
        <f>IF(ISBLANK(AI15),"",Short1[[#This Row],[Adj Close]]/AI15-1)</f>
        <v>2.4695713529723218E-2</v>
      </c>
      <c r="AK14" s="29">
        <v>44284</v>
      </c>
      <c r="AL14" s="44">
        <v>99.14</v>
      </c>
      <c r="AM14" s="33">
        <f>IF(ISBLANK(AL15),"",Short2[[#This Row],[Adj Close]]/AL15-1)</f>
        <v>4.7548605240912867E-2</v>
      </c>
      <c r="AN14" s="37">
        <v>44284</v>
      </c>
      <c r="AO14" s="44">
        <v>132.93</v>
      </c>
      <c r="AP14" s="36">
        <f>IF(ISBLANK(AO15),"",Short3[[#This Row],[Adj Close]]/AO15-1)</f>
        <v>-6.7991631799162455E-3</v>
      </c>
    </row>
    <row r="15" spans="1:57" x14ac:dyDescent="0.25">
      <c r="A15" s="37">
        <v>44277</v>
      </c>
      <c r="B15" s="39">
        <v>3974.540039</v>
      </c>
      <c r="C15" s="36">
        <f>IF(ISBLANK(B16), "", GSPC[[#This Row],[Adj Close]]/B16-1)</f>
        <v>1.5701091068792916E-2</v>
      </c>
      <c r="D15" s="37">
        <v>44277</v>
      </c>
      <c r="E15" s="44">
        <v>14.59</v>
      </c>
      <c r="F15" s="36">
        <f>IF(ISBLANK(E16), "", Long0[[#This Row],[Adj Close]]/E16-1)</f>
        <v>3.4751773049645385E-2</v>
      </c>
      <c r="G15" s="37">
        <v>44277</v>
      </c>
      <c r="H15" s="44">
        <v>126.3</v>
      </c>
      <c r="I15" s="36">
        <f>IF(ISBLANK(H16),"",Long1[[#This Row],[Adj Close]]/H16-1)</f>
        <v>3.2959842970475162E-2</v>
      </c>
      <c r="J15" s="37">
        <v>44277</v>
      </c>
      <c r="K15" s="44">
        <v>33.479999999999997</v>
      </c>
      <c r="L15" s="36">
        <f>IF(ISBLANK(K16),"",Long2[[#This Row],[Adj Close]]/K16-1)</f>
        <v>8.9686098654695456E-4</v>
      </c>
      <c r="M15" s="29">
        <v>44277</v>
      </c>
      <c r="N15" s="44">
        <v>29.69</v>
      </c>
      <c r="O15" s="33">
        <f>IF(ISBLANK(N16),"",Long3[[#This Row],[Adj Close]]/N16-1)</f>
        <v>9.1142962146269824E-2</v>
      </c>
      <c r="P15" s="37">
        <v>44277</v>
      </c>
      <c r="Q15" s="44">
        <v>91.88</v>
      </c>
      <c r="R15" s="36">
        <f>IF(ISBLANK(Q16),"",Long4[[#This Row],[Adj Close]]/Q16-1)</f>
        <v>-1.4374597725809957E-2</v>
      </c>
      <c r="S15" s="29">
        <v>44277</v>
      </c>
      <c r="T15" s="44">
        <v>127.39</v>
      </c>
      <c r="U15" s="33">
        <f>IF(ISBLANK(T16),"",Long5[[#This Row],[Adj Close]]/T16-1)</f>
        <v>-1.1761016151795589E-3</v>
      </c>
      <c r="V15" s="37">
        <v>44277</v>
      </c>
      <c r="W15" s="44">
        <v>226.99</v>
      </c>
      <c r="X15" s="36">
        <f>IF(ISBLANK(W16),"",Long6[[#This Row],[Adj Close]]/W16-1)</f>
        <v>2.2892163489703021E-2</v>
      </c>
      <c r="AE15" s="29">
        <v>44277</v>
      </c>
      <c r="AF15" s="44">
        <v>64.77</v>
      </c>
      <c r="AG15" s="33">
        <f>IF(ISBLANK(AF16),"",Short0[[#This Row],[Adj Close]]/AF16-1)</f>
        <v>2.5490816972767671E-2</v>
      </c>
      <c r="AH15" s="37">
        <v>44277</v>
      </c>
      <c r="AI15" s="44">
        <v>113.38</v>
      </c>
      <c r="AJ15" s="36">
        <f>IF(ISBLANK(AI16),"",Short1[[#This Row],[Adj Close]]/AI16-1)</f>
        <v>4.4207036286608936E-2</v>
      </c>
      <c r="AK15" s="29">
        <v>44277</v>
      </c>
      <c r="AL15" s="44">
        <v>94.64</v>
      </c>
      <c r="AM15" s="33">
        <f>IF(ISBLANK(AL16),"",Short2[[#This Row],[Adj Close]]/AL16-1)</f>
        <v>4.011429827453572E-2</v>
      </c>
      <c r="AN15" s="37">
        <v>44277</v>
      </c>
      <c r="AO15" s="44">
        <v>133.84</v>
      </c>
      <c r="AP15" s="36">
        <f>IF(ISBLANK(AO16),"",Short3[[#This Row],[Adj Close]]/AO16-1)</f>
        <v>-3.1478399305304272E-2</v>
      </c>
    </row>
    <row r="16" spans="1:57" x14ac:dyDescent="0.25">
      <c r="A16" s="37">
        <v>44270</v>
      </c>
      <c r="B16" s="39">
        <v>3913.1000979999999</v>
      </c>
      <c r="C16" s="36">
        <f>IF(ISBLANK(B17), "", GSPC[[#This Row],[Adj Close]]/B17-1)</f>
        <v>-7.6686233814891036E-3</v>
      </c>
      <c r="D16" s="37">
        <v>44270</v>
      </c>
      <c r="E16" s="44">
        <v>14.1</v>
      </c>
      <c r="F16" s="36">
        <f>IF(ISBLANK(E17), "", Long0[[#This Row],[Adj Close]]/E17-1)</f>
        <v>3.7527593818984517E-2</v>
      </c>
      <c r="G16" s="37">
        <v>44270</v>
      </c>
      <c r="H16" s="44">
        <v>122.27</v>
      </c>
      <c r="I16" s="36">
        <f>IF(ISBLANK(H17),"",Long1[[#This Row],[Adj Close]]/H17-1)</f>
        <v>6.2847705146036104E-2</v>
      </c>
      <c r="J16" s="37">
        <v>44270</v>
      </c>
      <c r="K16" s="44">
        <v>33.450000000000003</v>
      </c>
      <c r="L16" s="36">
        <f>IF(ISBLANK(K17),"",Long2[[#This Row],[Adj Close]]/K17-1)</f>
        <v>0.13121406831247895</v>
      </c>
      <c r="M16" s="29">
        <v>44270</v>
      </c>
      <c r="N16" s="44">
        <v>27.21</v>
      </c>
      <c r="O16" s="33">
        <f>IF(ISBLANK(N17),"",Long3[[#This Row],[Adj Close]]/N17-1)</f>
        <v>-2.5080616266571099E-2</v>
      </c>
      <c r="P16" s="37">
        <v>44270</v>
      </c>
      <c r="Q16" s="44">
        <v>93.22</v>
      </c>
      <c r="R16" s="36">
        <f>IF(ISBLANK(Q17),"",Long4[[#This Row],[Adj Close]]/Q17-1)</f>
        <v>0.13420124102688891</v>
      </c>
      <c r="S16" s="29">
        <v>44270</v>
      </c>
      <c r="T16" s="44">
        <v>127.54</v>
      </c>
      <c r="U16" s="33">
        <f>IF(ISBLANK(T17),"",Long5[[#This Row],[Adj Close]]/T17-1)</f>
        <v>5.9654370222665287E-2</v>
      </c>
      <c r="V16" s="37">
        <v>44270</v>
      </c>
      <c r="W16" s="44">
        <v>221.91</v>
      </c>
      <c r="X16" s="36">
        <f>IF(ISBLANK(W17),"",Long6[[#This Row],[Adj Close]]/W17-1)</f>
        <v>0.14664393117346153</v>
      </c>
      <c r="AE16" s="29">
        <v>44270</v>
      </c>
      <c r="AF16" s="44">
        <v>63.16</v>
      </c>
      <c r="AG16" s="33">
        <f>IF(ISBLANK(AF17),"",Short0[[#This Row],[Adj Close]]/AF17-1)</f>
        <v>1.2991178829189876E-2</v>
      </c>
      <c r="AH16" s="37">
        <v>44270</v>
      </c>
      <c r="AI16" s="44">
        <v>108.58</v>
      </c>
      <c r="AJ16" s="36">
        <f>IF(ISBLANK(AI17),"",Short1[[#This Row],[Adj Close]]/AI17-1)</f>
        <v>0.10525244299674275</v>
      </c>
      <c r="AK16" s="29">
        <v>44270</v>
      </c>
      <c r="AL16" s="44">
        <v>90.99</v>
      </c>
      <c r="AM16" s="33">
        <f>IF(ISBLANK(AL17),"",Short2[[#This Row],[Adj Close]]/AL17-1)</f>
        <v>0.13143496642626196</v>
      </c>
      <c r="AN16" s="37">
        <v>44270</v>
      </c>
      <c r="AO16" s="44">
        <v>138.19</v>
      </c>
      <c r="AP16" s="36">
        <f>IF(ISBLANK(AO17),"",Short3[[#This Row],[Adj Close]]/AO17-1)</f>
        <v>-9.1776009177600981E-3</v>
      </c>
    </row>
    <row r="17" spans="1:42" x14ac:dyDescent="0.25">
      <c r="A17" s="37">
        <v>44263</v>
      </c>
      <c r="B17" s="39">
        <v>3943.3400879999999</v>
      </c>
      <c r="C17" s="36">
        <f>IF(ISBLANK(B18), "", GSPC[[#This Row],[Adj Close]]/B18-1)</f>
        <v>2.6392954746087716E-2</v>
      </c>
      <c r="D17" s="37">
        <v>44263</v>
      </c>
      <c r="E17" s="44">
        <v>13.59</v>
      </c>
      <c r="F17" s="36">
        <f>IF(ISBLANK(E18), "", Long0[[#This Row],[Adj Close]]/E18-1)</f>
        <v>-9.7009966777408696E-2</v>
      </c>
      <c r="G17" s="37">
        <v>44263</v>
      </c>
      <c r="H17" s="44">
        <v>115.04</v>
      </c>
      <c r="I17" s="36">
        <f>IF(ISBLANK(H18),"",Long1[[#This Row],[Adj Close]]/H18-1)</f>
        <v>1.4462081128747695E-2</v>
      </c>
      <c r="J17" s="37">
        <v>44263</v>
      </c>
      <c r="K17" s="44">
        <v>29.57</v>
      </c>
      <c r="L17" s="36">
        <f>IF(ISBLANK(K18),"",Long2[[#This Row],[Adj Close]]/K18-1)</f>
        <v>-3.9311241065627112E-2</v>
      </c>
      <c r="M17" s="29">
        <v>44263</v>
      </c>
      <c r="N17" s="44">
        <v>27.91</v>
      </c>
      <c r="O17" s="33">
        <f>IF(ISBLANK(N18),"",Long3[[#This Row],[Adj Close]]/N18-1)</f>
        <v>3.4086698777324953E-2</v>
      </c>
      <c r="P17" s="37">
        <v>44263</v>
      </c>
      <c r="Q17" s="44">
        <v>82.19</v>
      </c>
      <c r="R17" s="36">
        <f>IF(ISBLANK(Q18),"",Long4[[#This Row],[Adj Close]]/Q18-1)</f>
        <v>2.4339783375926238E-4</v>
      </c>
      <c r="S17" s="29">
        <v>44263</v>
      </c>
      <c r="T17" s="44">
        <v>120.36</v>
      </c>
      <c r="U17" s="33">
        <f>IF(ISBLANK(T18),"",Long5[[#This Row],[Adj Close]]/T18-1)</f>
        <v>-9.5717505634860922E-2</v>
      </c>
      <c r="V17" s="37">
        <v>44263</v>
      </c>
      <c r="W17" s="44">
        <v>193.53</v>
      </c>
      <c r="X17" s="36">
        <f>IF(ISBLANK(W18),"",Long6[[#This Row],[Adj Close]]/W18-1)</f>
        <v>-6.9164542350055314E-2</v>
      </c>
      <c r="AE17" s="29">
        <v>44263</v>
      </c>
      <c r="AF17" s="44">
        <v>62.35</v>
      </c>
      <c r="AG17" s="33">
        <f>IF(ISBLANK(AF18),"",Short0[[#This Row],[Adj Close]]/AF18-1)</f>
        <v>-3.1974420463628528E-3</v>
      </c>
      <c r="AH17" s="37">
        <v>44263</v>
      </c>
      <c r="AI17" s="44">
        <v>98.24</v>
      </c>
      <c r="AJ17" s="36">
        <f>IF(ISBLANK(AI18),"",Short1[[#This Row],[Adj Close]]/AI18-1)</f>
        <v>-4.5657664659024655E-2</v>
      </c>
      <c r="AK17" s="29">
        <v>44263</v>
      </c>
      <c r="AL17" s="44">
        <v>80.42</v>
      </c>
      <c r="AM17" s="33">
        <f>IF(ISBLANK(AL18),"",Short2[[#This Row],[Adj Close]]/AL18-1)</f>
        <v>2.4875621890552146E-4</v>
      </c>
      <c r="AN17" s="37">
        <v>44263</v>
      </c>
      <c r="AO17" s="44">
        <v>139.47</v>
      </c>
      <c r="AP17" s="36">
        <f>IF(ISBLANK(AO18),"",Short3[[#This Row],[Adj Close]]/AO18-1)</f>
        <v>-3.8668320926385502E-2</v>
      </c>
    </row>
    <row r="18" spans="1:42" x14ac:dyDescent="0.25">
      <c r="A18" s="37">
        <v>44256</v>
      </c>
      <c r="B18" s="39">
        <v>3841.9399410000001</v>
      </c>
      <c r="C18" s="36">
        <f>IF(ISBLANK(B19), "", GSPC[[#This Row],[Adj Close]]/B19-1)</f>
        <v>8.0789367492057895E-3</v>
      </c>
      <c r="D18" s="37">
        <v>44256</v>
      </c>
      <c r="E18" s="44">
        <v>15.05</v>
      </c>
      <c r="F18" s="36">
        <f>IF(ISBLANK(E19), "", Long0[[#This Row],[Adj Close]]/E19-1)</f>
        <v>-0.17624521072796928</v>
      </c>
      <c r="G18" s="37">
        <v>44256</v>
      </c>
      <c r="H18" s="44">
        <v>113.4</v>
      </c>
      <c r="I18" s="36">
        <f>IF(ISBLANK(H19),"",Long1[[#This Row],[Adj Close]]/H19-1)</f>
        <v>-4.0771443072238123E-2</v>
      </c>
      <c r="J18" s="37">
        <v>44256</v>
      </c>
      <c r="K18" s="44">
        <v>30.78</v>
      </c>
      <c r="L18" s="36">
        <f>IF(ISBLANK(K19),"",Long2[[#This Row],[Adj Close]]/K19-1)</f>
        <v>0.1132007233273058</v>
      </c>
      <c r="M18" s="29">
        <v>44256</v>
      </c>
      <c r="N18" s="44">
        <v>26.99</v>
      </c>
      <c r="O18" s="33">
        <f>IF(ISBLANK(N19),"",Long3[[#This Row],[Adj Close]]/N19-1)</f>
        <v>-2.8087864602088675E-2</v>
      </c>
      <c r="P18" s="37">
        <v>44256</v>
      </c>
      <c r="Q18" s="44">
        <v>82.17</v>
      </c>
      <c r="R18" s="36">
        <f>IF(ISBLANK(Q19),"",Long4[[#This Row],[Adj Close]]/Q19-1)</f>
        <v>-2.4225151407196166E-2</v>
      </c>
      <c r="S18" s="29">
        <v>44256</v>
      </c>
      <c r="T18" s="44">
        <v>133.1</v>
      </c>
      <c r="U18" s="33">
        <f>IF(ISBLANK(T19),"",Long5[[#This Row],[Adj Close]]/T19-1)</f>
        <v>-4.5946527130671599E-2</v>
      </c>
      <c r="V18" s="37">
        <v>44256</v>
      </c>
      <c r="W18" s="44">
        <v>207.91</v>
      </c>
      <c r="X18" s="36">
        <f>IF(ISBLANK(W19),"",Long6[[#This Row],[Adj Close]]/W19-1)</f>
        <v>-0.12329749103942655</v>
      </c>
      <c r="AE18" s="29">
        <v>44256</v>
      </c>
      <c r="AF18" s="44">
        <v>62.55</v>
      </c>
      <c r="AG18" s="33">
        <f>IF(ISBLANK(AF19),"",Short0[[#This Row],[Adj Close]]/AF19-1)</f>
        <v>7.4004120879120894E-2</v>
      </c>
      <c r="AH18" s="37">
        <v>44256</v>
      </c>
      <c r="AI18" s="44">
        <v>102.94</v>
      </c>
      <c r="AJ18" s="36">
        <f>IF(ISBLANK(AI19),"",Short1[[#This Row],[Adj Close]]/AI19-1)</f>
        <v>-0.11836245289482705</v>
      </c>
      <c r="AK18" s="29">
        <v>44256</v>
      </c>
      <c r="AL18" s="44">
        <v>80.400000000000006</v>
      </c>
      <c r="AM18" s="33">
        <f>IF(ISBLANK(AL19),"",Short2[[#This Row],[Adj Close]]/AL19-1)</f>
        <v>-6.9228988191710972E-2</v>
      </c>
      <c r="AN18" s="37">
        <v>44256</v>
      </c>
      <c r="AO18" s="44">
        <v>145.08000000000001</v>
      </c>
      <c r="AP18" s="36">
        <f>IF(ISBLANK(AO19),"",Short3[[#This Row],[Adj Close]]/AO19-1)</f>
        <v>-0.12943294329432942</v>
      </c>
    </row>
    <row r="19" spans="1:42" x14ac:dyDescent="0.25">
      <c r="A19" s="37">
        <v>44249</v>
      </c>
      <c r="B19" s="39">
        <v>3811.1499020000001</v>
      </c>
      <c r="C19" s="36">
        <f>IF(ISBLANK(B20), "", GSPC[[#This Row],[Adj Close]]/B20-1)</f>
        <v>-2.4460494880336414E-2</v>
      </c>
      <c r="D19" s="37">
        <v>44249</v>
      </c>
      <c r="E19" s="44">
        <v>18.27</v>
      </c>
      <c r="F19" s="36">
        <f>IF(ISBLANK(E20), "", Long0[[#This Row],[Adj Close]]/E20-1)</f>
        <v>1.6447368421053099E-3</v>
      </c>
      <c r="G19" s="37">
        <v>44249</v>
      </c>
      <c r="H19" s="44">
        <v>118.22</v>
      </c>
      <c r="I19" s="36">
        <f>IF(ISBLANK(H20),"",Long1[[#This Row],[Adj Close]]/H20-1)</f>
        <v>5.2721088435374597E-3</v>
      </c>
      <c r="J19" s="37">
        <v>44249</v>
      </c>
      <c r="K19" s="44">
        <v>27.65</v>
      </c>
      <c r="L19" s="36">
        <f>IF(ISBLANK(K20),"",Long2[[#This Row],[Adj Close]]/K20-1)</f>
        <v>-7.1813285457810183E-3</v>
      </c>
      <c r="M19" s="29">
        <v>44249</v>
      </c>
      <c r="N19" s="44">
        <v>27.77</v>
      </c>
      <c r="O19" s="33">
        <f>IF(ISBLANK(N20),"",Long3[[#This Row],[Adj Close]]/N20-1)</f>
        <v>-6.0844667143880038E-3</v>
      </c>
      <c r="P19" s="37">
        <v>44249</v>
      </c>
      <c r="Q19" s="44">
        <v>84.21</v>
      </c>
      <c r="R19" s="36">
        <f>IF(ISBLANK(Q20),"",Long4[[#This Row],[Adj Close]]/Q20-1)</f>
        <v>-7.2781325699185162E-2</v>
      </c>
      <c r="S19" s="29">
        <v>44249</v>
      </c>
      <c r="T19" s="44">
        <v>139.51</v>
      </c>
      <c r="U19" s="33">
        <f>IF(ISBLANK(T20),"",Long5[[#This Row],[Adj Close]]/T20-1)</f>
        <v>-0.1859135204528215</v>
      </c>
      <c r="V19" s="37">
        <v>44249</v>
      </c>
      <c r="W19" s="44">
        <v>237.15</v>
      </c>
      <c r="X19" s="36">
        <f>IF(ISBLANK(W20),"",Long6[[#This Row],[Adj Close]]/W20-1)</f>
        <v>-2.08505367464904E-2</v>
      </c>
      <c r="AE19" s="29">
        <v>44249</v>
      </c>
      <c r="AF19" s="44">
        <v>58.24</v>
      </c>
      <c r="AG19" s="33">
        <f>IF(ISBLANK(AF20),"",Short0[[#This Row],[Adj Close]]/AF20-1)</f>
        <v>5.8909090909091022E-2</v>
      </c>
      <c r="AH19" s="37">
        <v>44249</v>
      </c>
      <c r="AI19" s="44">
        <v>116.76</v>
      </c>
      <c r="AJ19" s="36">
        <f>IF(ISBLANK(AI20),"",Short1[[#This Row],[Adj Close]]/AI20-1)</f>
        <v>-2.3664185968726437E-2</v>
      </c>
      <c r="AK19" s="29">
        <v>44249</v>
      </c>
      <c r="AL19" s="44">
        <v>86.38</v>
      </c>
      <c r="AM19" s="33">
        <f>IF(ISBLANK(AL20),"",Short2[[#This Row],[Adj Close]]/AL20-1)</f>
        <v>-8.6505922165820759E-2</v>
      </c>
      <c r="AN19" s="37">
        <v>44249</v>
      </c>
      <c r="AO19" s="44">
        <v>166.65</v>
      </c>
      <c r="AP19" s="36">
        <f>IF(ISBLANK(AO20),"",Short3[[#This Row],[Adj Close]]/AO20-1)</f>
        <v>-1.9475170628383109E-2</v>
      </c>
    </row>
    <row r="20" spans="1:42" x14ac:dyDescent="0.25">
      <c r="A20" s="37">
        <v>44242</v>
      </c>
      <c r="B20" s="39">
        <v>3906.709961</v>
      </c>
      <c r="C20" s="36">
        <f>IF(ISBLANK(B21), "", GSPC[[#This Row],[Adj Close]]/B21-1)</f>
        <v>-7.1464628567373678E-3</v>
      </c>
      <c r="D20" s="37">
        <v>44242</v>
      </c>
      <c r="E20" s="44">
        <v>18.239999999999998</v>
      </c>
      <c r="F20" s="36">
        <f>IF(ISBLANK(E21), "", Long0[[#This Row],[Adj Close]]/E21-1)</f>
        <v>1.3333333333333197E-2</v>
      </c>
      <c r="G20" s="37">
        <v>44242</v>
      </c>
      <c r="H20" s="44">
        <v>117.6</v>
      </c>
      <c r="I20" s="36">
        <f>IF(ISBLANK(H21),"",Long1[[#This Row],[Adj Close]]/H21-1)</f>
        <v>-4.0650406504065817E-3</v>
      </c>
      <c r="J20" s="37">
        <v>44242</v>
      </c>
      <c r="K20" s="44">
        <v>27.85</v>
      </c>
      <c r="L20" s="36">
        <f>IF(ISBLANK(K21),"",Long2[[#This Row],[Adj Close]]/K21-1)</f>
        <v>1.4571948998178597E-2</v>
      </c>
      <c r="M20" s="29">
        <v>44242</v>
      </c>
      <c r="N20" s="44">
        <v>27.94</v>
      </c>
      <c r="O20" s="33">
        <f>IF(ISBLANK(N21),"",Long3[[#This Row],[Adj Close]]/N21-1)</f>
        <v>1.4336917562725038E-3</v>
      </c>
      <c r="P20" s="37">
        <v>44242</v>
      </c>
      <c r="Q20" s="44">
        <v>90.82</v>
      </c>
      <c r="R20" s="36">
        <f>IF(ISBLANK(Q21),"",Long4[[#This Row],[Adj Close]]/Q21-1)</f>
        <v>9.9915223446772394E-2</v>
      </c>
      <c r="S20" s="29">
        <v>44242</v>
      </c>
      <c r="T20" s="44">
        <v>171.37</v>
      </c>
      <c r="U20" s="33">
        <f>IF(ISBLANK(T21),"",Long5[[#This Row],[Adj Close]]/T21-1)</f>
        <v>0.12087121459873118</v>
      </c>
      <c r="V20" s="37">
        <v>44242</v>
      </c>
      <c r="W20" s="44">
        <v>242.2</v>
      </c>
      <c r="X20" s="36">
        <f>IF(ISBLANK(W21),"",Long6[[#This Row],[Adj Close]]/W21-1)</f>
        <v>3.5573798529160205E-2</v>
      </c>
      <c r="AE20" s="29">
        <v>44242</v>
      </c>
      <c r="AF20" s="44">
        <v>55</v>
      </c>
      <c r="AG20" s="33">
        <f>IF(ISBLANK(AF21),"",Short0[[#This Row],[Adj Close]]/AF21-1)</f>
        <v>3.8715769593956617E-2</v>
      </c>
      <c r="AH20" s="37">
        <v>44242</v>
      </c>
      <c r="AI20" s="44">
        <v>119.59</v>
      </c>
      <c r="AJ20" s="36">
        <f>IF(ISBLANK(AI21),"",Short1[[#This Row],[Adj Close]]/AI21-1)</f>
        <v>5.0509486999297248E-2</v>
      </c>
      <c r="AK20" s="29">
        <v>44242</v>
      </c>
      <c r="AL20" s="44">
        <v>94.56</v>
      </c>
      <c r="AM20" s="33">
        <f>IF(ISBLANK(AL21),"",Short2[[#This Row],[Adj Close]]/AL21-1)</f>
        <v>8.8523080465062742E-2</v>
      </c>
      <c r="AN20" s="37">
        <v>44242</v>
      </c>
      <c r="AO20" s="44">
        <v>169.96</v>
      </c>
      <c r="AP20" s="36">
        <f>IF(ISBLANK(AO21),"",Short3[[#This Row],[Adj Close]]/AO21-1)</f>
        <v>-1.3351909903633996E-2</v>
      </c>
    </row>
    <row r="21" spans="1:42" x14ac:dyDescent="0.25">
      <c r="A21" s="37">
        <v>44235</v>
      </c>
      <c r="B21" s="39">
        <v>3934.830078</v>
      </c>
      <c r="C21" s="36">
        <f>IF(ISBLANK(B22), "", GSPC[[#This Row],[Adj Close]]/B22-1)</f>
        <v>1.2349395017725806E-2</v>
      </c>
      <c r="D21" s="37">
        <v>44235</v>
      </c>
      <c r="E21" s="44">
        <v>18</v>
      </c>
      <c r="F21" s="36">
        <f>IF(ISBLANK(E22), "", Long0[[#This Row],[Adj Close]]/E22-1)</f>
        <v>4.7120418848167533E-2</v>
      </c>
      <c r="G21" s="37">
        <v>44235</v>
      </c>
      <c r="H21" s="44">
        <v>118.08</v>
      </c>
      <c r="I21" s="36">
        <f>IF(ISBLANK(H22),"",Long1[[#This Row],[Adj Close]]/H22-1)</f>
        <v>2.973750763059213E-2</v>
      </c>
      <c r="J21" s="37">
        <v>44235</v>
      </c>
      <c r="K21" s="44">
        <v>27.45</v>
      </c>
      <c r="L21" s="36">
        <f>IF(ISBLANK(K22),"",Long2[[#This Row],[Adj Close]]/K22-1)</f>
        <v>8.8202866593163343E-3</v>
      </c>
      <c r="M21" s="29">
        <v>44235</v>
      </c>
      <c r="N21" s="44">
        <v>27.9</v>
      </c>
      <c r="O21" s="33">
        <f>IF(ISBLANK(N22),"",Long3[[#This Row],[Adj Close]]/N22-1)</f>
        <v>-8.176324209029473E-3</v>
      </c>
      <c r="P21" s="37">
        <v>44235</v>
      </c>
      <c r="Q21" s="44">
        <v>82.57</v>
      </c>
      <c r="R21" s="36">
        <f>IF(ISBLANK(Q22),"",Long4[[#This Row],[Adj Close]]/Q22-1)</f>
        <v>7.3871764858889133E-2</v>
      </c>
      <c r="S21" s="29">
        <v>44235</v>
      </c>
      <c r="T21" s="44">
        <v>152.88999999999999</v>
      </c>
      <c r="U21" s="33">
        <f>IF(ISBLANK(T22),"",Long5[[#This Row],[Adj Close]]/T22-1)</f>
        <v>-5.2052833626131667E-3</v>
      </c>
      <c r="V21" s="37">
        <v>44235</v>
      </c>
      <c r="W21" s="44">
        <v>233.88</v>
      </c>
      <c r="X21" s="36">
        <f>IF(ISBLANK(W22),"",Long6[[#This Row],[Adj Close]]/W22-1)</f>
        <v>-1.8959731543624181E-2</v>
      </c>
      <c r="AE21" s="29">
        <v>44235</v>
      </c>
      <c r="AF21" s="44">
        <v>52.95</v>
      </c>
      <c r="AG21" s="33">
        <f>IF(ISBLANK(AF22),"",Short0[[#This Row],[Adj Close]]/AF22-1)</f>
        <v>7.885085574572126E-2</v>
      </c>
      <c r="AH21" s="37">
        <v>44235</v>
      </c>
      <c r="AI21" s="44">
        <v>113.84</v>
      </c>
      <c r="AJ21" s="36">
        <f>IF(ISBLANK(AI22),"",Short1[[#This Row],[Adj Close]]/AI22-1)</f>
        <v>1.3623007746416116E-2</v>
      </c>
      <c r="AK21" s="29">
        <v>44235</v>
      </c>
      <c r="AL21" s="44">
        <v>86.87</v>
      </c>
      <c r="AM21" s="33">
        <f>IF(ISBLANK(AL22),"",Short2[[#This Row],[Adj Close]]/AL22-1)</f>
        <v>3.0364132368639662E-2</v>
      </c>
      <c r="AN21" s="37">
        <v>44235</v>
      </c>
      <c r="AO21" s="44">
        <v>172.26</v>
      </c>
      <c r="AP21" s="36">
        <f>IF(ISBLANK(AO22),"",Short3[[#This Row],[Adj Close]]/AO22-1)</f>
        <v>2.2435897435897356E-2</v>
      </c>
    </row>
    <row r="22" spans="1:42" x14ac:dyDescent="0.25">
      <c r="A22" s="37">
        <v>44228</v>
      </c>
      <c r="B22" s="39">
        <v>3886.830078</v>
      </c>
      <c r="C22" s="36">
        <f>IF(ISBLANK(B23), "", GSPC[[#This Row],[Adj Close]]/B23-1)</f>
        <v>4.646713418213988E-2</v>
      </c>
      <c r="D22" s="37">
        <v>44228</v>
      </c>
      <c r="E22" s="44">
        <v>17.190000000000001</v>
      </c>
      <c r="F22" s="36">
        <f>IF(ISBLANK(E23), "", Long0[[#This Row],[Adj Close]]/E23-1)</f>
        <v>-6.9324090121315463E-3</v>
      </c>
      <c r="G22" s="37">
        <v>44228</v>
      </c>
      <c r="H22" s="44">
        <v>114.67</v>
      </c>
      <c r="I22" s="36">
        <f>IF(ISBLANK(H23),"",Long1[[#This Row],[Adj Close]]/H23-1)</f>
        <v>-4.4814660558100794E-2</v>
      </c>
      <c r="J22" s="37">
        <v>44228</v>
      </c>
      <c r="K22" s="44">
        <v>27.21</v>
      </c>
      <c r="L22" s="36">
        <f>IF(ISBLANK(K23),"",Long2[[#This Row],[Adj Close]]/K23-1)</f>
        <v>-4.2238648363252307E-2</v>
      </c>
      <c r="M22" s="29">
        <v>44228</v>
      </c>
      <c r="N22" s="44">
        <v>28.13</v>
      </c>
      <c r="O22" s="33">
        <f>IF(ISBLANK(N23),"",Long3[[#This Row],[Adj Close]]/N23-1)</f>
        <v>1.3328530259365978E-2</v>
      </c>
      <c r="P22" s="37">
        <v>44228</v>
      </c>
      <c r="Q22" s="44">
        <v>76.89</v>
      </c>
      <c r="R22" s="36">
        <f>IF(ISBLANK(Q23),"",Long4[[#This Row],[Adj Close]]/Q23-1)</f>
        <v>-2.6004420751524204E-4</v>
      </c>
      <c r="S22" s="29">
        <v>44228</v>
      </c>
      <c r="T22" s="44">
        <v>153.69</v>
      </c>
      <c r="U22" s="33">
        <f>IF(ISBLANK(T23),"",Long5[[#This Row],[Adj Close]]/T23-1)</f>
        <v>-2.53115264797521E-3</v>
      </c>
      <c r="V22" s="37">
        <v>44228</v>
      </c>
      <c r="W22" s="44">
        <v>238.4</v>
      </c>
      <c r="X22" s="36">
        <f>IF(ISBLANK(W23),"",Long6[[#This Row],[Adj Close]]/W23-1)</f>
        <v>-6.6927592954990178E-2</v>
      </c>
      <c r="AE22" s="29">
        <v>44228</v>
      </c>
      <c r="AF22" s="44">
        <v>49.08</v>
      </c>
      <c r="AG22" s="33">
        <f>IF(ISBLANK(AF23),"",Short0[[#This Row],[Adj Close]]/AF23-1)</f>
        <v>-0.11375947995666313</v>
      </c>
      <c r="AH22" s="37">
        <v>44228</v>
      </c>
      <c r="AI22" s="44">
        <v>112.31</v>
      </c>
      <c r="AJ22" s="36">
        <f>IF(ISBLANK(AI23),"",Short1[[#This Row],[Adj Close]]/AI23-1)</f>
        <v>-1.9126637554585102E-2</v>
      </c>
      <c r="AK22" s="29">
        <v>44228</v>
      </c>
      <c r="AL22" s="44">
        <v>84.31</v>
      </c>
      <c r="AM22" s="33">
        <f>IF(ISBLANK(AL23),"",Short2[[#This Row],[Adj Close]]/AL23-1)</f>
        <v>8.4928229665073296E-3</v>
      </c>
      <c r="AN22" s="37">
        <v>44228</v>
      </c>
      <c r="AO22" s="44">
        <v>168.48</v>
      </c>
      <c r="AP22" s="36">
        <f>IF(ISBLANK(AO23),"",Short3[[#This Row],[Adj Close]]/AO23-1)</f>
        <v>-1.9496013501716924E-2</v>
      </c>
    </row>
    <row r="23" spans="1:42" x14ac:dyDescent="0.25">
      <c r="A23" s="37">
        <v>44221</v>
      </c>
      <c r="B23" s="39">
        <v>3714.23999</v>
      </c>
      <c r="C23" s="36">
        <f>IF(ISBLANK(B24), "", GSPC[[#This Row],[Adj Close]]/B24-1)</f>
        <v>-3.3120129002825349E-2</v>
      </c>
      <c r="D23" s="37">
        <v>44221</v>
      </c>
      <c r="E23" s="44">
        <v>17.309999999999999</v>
      </c>
      <c r="F23" s="36">
        <f>IF(ISBLANK(E24), "", Long0[[#This Row],[Adj Close]]/E24-1)</f>
        <v>0</v>
      </c>
      <c r="G23" s="37">
        <v>44221</v>
      </c>
      <c r="H23" s="44">
        <v>120.05</v>
      </c>
      <c r="I23" s="36">
        <f>IF(ISBLANK(H24),"",Long1[[#This Row],[Adj Close]]/H24-1)</f>
        <v>-6.2086092715232244E-3</v>
      </c>
      <c r="J23" s="37">
        <v>44221</v>
      </c>
      <c r="K23" s="44">
        <v>28.41</v>
      </c>
      <c r="L23" s="36">
        <f>IF(ISBLANK(K24),"",Long2[[#This Row],[Adj Close]]/K24-1)</f>
        <v>-1.6955017301037989E-2</v>
      </c>
      <c r="M23" s="29">
        <v>44221</v>
      </c>
      <c r="N23" s="44">
        <v>27.76</v>
      </c>
      <c r="O23" s="33">
        <f>IF(ISBLANK(N24),"",Long3[[#This Row],[Adj Close]]/N24-1)</f>
        <v>-1.595179014533854E-2</v>
      </c>
      <c r="P23" s="37">
        <v>44221</v>
      </c>
      <c r="Q23" s="44">
        <v>76.91</v>
      </c>
      <c r="R23" s="36">
        <f>IF(ISBLANK(Q24),"",Long4[[#This Row],[Adj Close]]/Q24-1)</f>
        <v>2.1923996811054947E-2</v>
      </c>
      <c r="S23" s="29">
        <v>44221</v>
      </c>
      <c r="T23" s="44">
        <v>154.08000000000001</v>
      </c>
      <c r="U23" s="33">
        <f>IF(ISBLANK(T24),"",Long5[[#This Row],[Adj Close]]/T24-1)</f>
        <v>5.3322395406070644E-2</v>
      </c>
      <c r="V23" s="37">
        <v>44221</v>
      </c>
      <c r="W23" s="44">
        <v>255.5</v>
      </c>
      <c r="X23" s="36">
        <f>IF(ISBLANK(W24),"",Long6[[#This Row],[Adj Close]]/W24-1)</f>
        <v>-4.9460606768703119E-3</v>
      </c>
      <c r="AE23" s="29">
        <v>44221</v>
      </c>
      <c r="AF23" s="44">
        <v>55.38</v>
      </c>
      <c r="AG23" s="33">
        <f>IF(ISBLANK(AF24),"",Short0[[#This Row],[Adj Close]]/AF24-1)</f>
        <v>-5.3879310344827624E-3</v>
      </c>
      <c r="AH23" s="37">
        <v>44221</v>
      </c>
      <c r="AI23" s="44">
        <v>114.5</v>
      </c>
      <c r="AJ23" s="36">
        <f>IF(ISBLANK(AI24),"",Short1[[#This Row],[Adj Close]]/AI24-1)</f>
        <v>5.0912921348313933E-3</v>
      </c>
      <c r="AK23" s="29">
        <v>44221</v>
      </c>
      <c r="AL23" s="44">
        <v>83.6</v>
      </c>
      <c r="AM23" s="33">
        <f>IF(ISBLANK(AL24),"",Short2[[#This Row],[Adj Close]]/AL24-1)</f>
        <v>0.11451806425809874</v>
      </c>
      <c r="AN23" s="37">
        <v>44221</v>
      </c>
      <c r="AO23" s="44">
        <v>171.83</v>
      </c>
      <c r="AP23" s="36">
        <f>IF(ISBLANK(AO24),"",Short3[[#This Row],[Adj Close]]/AO24-1)</f>
        <v>5.1477040070198044E-3</v>
      </c>
    </row>
    <row r="24" spans="1:42" x14ac:dyDescent="0.25">
      <c r="A24" s="37">
        <v>44214</v>
      </c>
      <c r="B24" s="39">
        <v>3841.469971</v>
      </c>
      <c r="C24" s="36">
        <f>IF(ISBLANK(B25), "", GSPC[[#This Row],[Adj Close]]/B25-1)</f>
        <v>1.9430762555562975E-2</v>
      </c>
      <c r="D24" s="37">
        <v>44214</v>
      </c>
      <c r="E24" s="44">
        <v>17.309999999999999</v>
      </c>
      <c r="F24" s="36">
        <f>IF(ISBLANK(E25), "", Long0[[#This Row],[Adj Close]]/E25-1)</f>
        <v>-6.5334773218142628E-2</v>
      </c>
      <c r="G24" s="37">
        <v>44214</v>
      </c>
      <c r="H24" s="44">
        <v>120.8</v>
      </c>
      <c r="I24" s="36">
        <f>IF(ISBLANK(H25),"",Long1[[#This Row],[Adj Close]]/H25-1)</f>
        <v>-4.7994325793994874E-2</v>
      </c>
      <c r="J24" s="37">
        <v>44214</v>
      </c>
      <c r="K24" s="44">
        <v>28.9</v>
      </c>
      <c r="L24" s="36">
        <f>IF(ISBLANK(K25),"",Long2[[#This Row],[Adj Close]]/K25-1)</f>
        <v>7.3950204384986895E-2</v>
      </c>
      <c r="M24" s="29">
        <v>44214</v>
      </c>
      <c r="N24" s="44">
        <v>28.21</v>
      </c>
      <c r="O24" s="33">
        <f>IF(ISBLANK(N25),"",Long3[[#This Row],[Adj Close]]/N25-1)</f>
        <v>1.6943042537851616E-2</v>
      </c>
      <c r="P24" s="37">
        <v>44214</v>
      </c>
      <c r="Q24" s="44">
        <v>75.260000000000005</v>
      </c>
      <c r="R24" s="36">
        <f>IF(ISBLANK(Q25),"",Long4[[#This Row],[Adj Close]]/Q25-1)</f>
        <v>-2.2978060495910668E-2</v>
      </c>
      <c r="S24" s="29">
        <v>44214</v>
      </c>
      <c r="T24" s="44">
        <v>146.28</v>
      </c>
      <c r="U24" s="33">
        <f>IF(ISBLANK(T25),"",Long5[[#This Row],[Adj Close]]/T25-1)</f>
        <v>9.8722816706937611E-3</v>
      </c>
      <c r="V24" s="37">
        <v>44214</v>
      </c>
      <c r="W24" s="44">
        <v>256.77</v>
      </c>
      <c r="X24" s="36">
        <f>IF(ISBLANK(W25),"",Long6[[#This Row],[Adj Close]]/W25-1)</f>
        <v>6.6453461810026093E-2</v>
      </c>
      <c r="AE24" s="29">
        <v>44214</v>
      </c>
      <c r="AF24" s="44">
        <v>55.68</v>
      </c>
      <c r="AG24" s="33">
        <f>IF(ISBLANK(AF25),"",Short0[[#This Row],[Adj Close]]/AF25-1)</f>
        <v>-4.2476354256233861E-2</v>
      </c>
      <c r="AH24" s="37">
        <v>44214</v>
      </c>
      <c r="AI24" s="44">
        <v>113.92</v>
      </c>
      <c r="AJ24" s="36">
        <f>IF(ISBLANK(AI25),"",Short1[[#This Row],[Adj Close]]/AI25-1)</f>
        <v>5.7654813852010101E-2</v>
      </c>
      <c r="AK24" s="29">
        <v>44214</v>
      </c>
      <c r="AL24" s="44">
        <v>75.010000000000005</v>
      </c>
      <c r="AM24" s="33">
        <f>IF(ISBLANK(AL25),"",Short2[[#This Row],[Adj Close]]/AL25-1)</f>
        <v>-8.9840137402562581E-3</v>
      </c>
      <c r="AN24" s="37">
        <v>44214</v>
      </c>
      <c r="AO24" s="44">
        <v>170.95</v>
      </c>
      <c r="AP24" s="36">
        <f>IF(ISBLANK(AO25),"",Short3[[#This Row],[Adj Close]]/AO25-1)</f>
        <v>4.8515701668302214E-2</v>
      </c>
    </row>
    <row r="25" spans="1:42" x14ac:dyDescent="0.25">
      <c r="A25" s="37">
        <v>44207</v>
      </c>
      <c r="B25" s="39">
        <v>3768.25</v>
      </c>
      <c r="C25" s="36">
        <f>IF(ISBLANK(B26), "", GSPC[[#This Row],[Adj Close]]/B26-1)</f>
        <v>-1.4754157995775508E-2</v>
      </c>
      <c r="D25" s="37">
        <v>44207</v>
      </c>
      <c r="E25" s="44">
        <v>18.52</v>
      </c>
      <c r="F25" s="36">
        <f>IF(ISBLANK(E26), "", Long0[[#This Row],[Adj Close]]/E26-1)</f>
        <v>-1.1739594450373425E-2</v>
      </c>
      <c r="G25" s="37">
        <v>44207</v>
      </c>
      <c r="H25" s="44">
        <v>126.89</v>
      </c>
      <c r="I25" s="36">
        <f>IF(ISBLANK(H26),"",Long1[[#This Row],[Adj Close]]/H26-1)</f>
        <v>6.4513422818792021E-2</v>
      </c>
      <c r="J25" s="37">
        <v>44207</v>
      </c>
      <c r="K25" s="44">
        <v>26.91</v>
      </c>
      <c r="L25" s="36">
        <f>IF(ISBLANK(K26),"",Long2[[#This Row],[Adj Close]]/K26-1)</f>
        <v>0.16949152542372881</v>
      </c>
      <c r="M25" s="29">
        <v>44207</v>
      </c>
      <c r="N25" s="44">
        <v>27.74</v>
      </c>
      <c r="O25" s="33">
        <f>IF(ISBLANK(N26),"",Long3[[#This Row],[Adj Close]]/N26-1)</f>
        <v>-1.6312056737588732E-2</v>
      </c>
      <c r="P25" s="37">
        <v>44207</v>
      </c>
      <c r="Q25" s="44">
        <v>77.03</v>
      </c>
      <c r="R25" s="36">
        <f>IF(ISBLANK(Q26),"",Long4[[#This Row],[Adj Close]]/Q26-1)</f>
        <v>5.621829151240898E-2</v>
      </c>
      <c r="S25" s="29">
        <v>44207</v>
      </c>
      <c r="T25" s="44">
        <v>144.85</v>
      </c>
      <c r="U25" s="33">
        <f>IF(ISBLANK(T26),"",Long5[[#This Row],[Adj Close]]/T26-1)</f>
        <v>9.2795171633345719E-2</v>
      </c>
      <c r="V25" s="37">
        <v>44207</v>
      </c>
      <c r="W25" s="44">
        <v>240.77</v>
      </c>
      <c r="X25" s="36">
        <f>IF(ISBLANK(W26),"",Long6[[#This Row],[Adj Close]]/W26-1)</f>
        <v>4.7737162750217665E-2</v>
      </c>
      <c r="AE25" s="29">
        <v>44207</v>
      </c>
      <c r="AF25" s="44">
        <v>58.15</v>
      </c>
      <c r="AG25" s="33">
        <f>IF(ISBLANK(AF26),"",Short0[[#This Row],[Adj Close]]/AF26-1)</f>
        <v>-2.4328859060402719E-2</v>
      </c>
      <c r="AH25" s="37">
        <v>44207</v>
      </c>
      <c r="AI25" s="44">
        <v>107.71</v>
      </c>
      <c r="AJ25" s="36">
        <f>IF(ISBLANK(AI26),"",Short1[[#This Row],[Adj Close]]/AI26-1)</f>
        <v>7.9366670007014584E-2</v>
      </c>
      <c r="AK25" s="29">
        <v>44207</v>
      </c>
      <c r="AL25" s="44">
        <v>75.69</v>
      </c>
      <c r="AM25" s="33">
        <f>IF(ISBLANK(AL26),"",Short2[[#This Row],[Adj Close]]/AL26-1)</f>
        <v>-7.0838252656435508E-3</v>
      </c>
      <c r="AN25" s="37">
        <v>44207</v>
      </c>
      <c r="AO25" s="44">
        <v>163.04</v>
      </c>
      <c r="AP25" s="36">
        <f>IF(ISBLANK(AO26),"",Short3[[#This Row],[Adj Close]]/AO26-1)</f>
        <v>-4.0320207192889534E-2</v>
      </c>
    </row>
    <row r="26" spans="1:42" x14ac:dyDescent="0.25">
      <c r="A26" s="37">
        <v>44200</v>
      </c>
      <c r="B26" s="39">
        <v>3824.679932</v>
      </c>
      <c r="C26" s="36">
        <f>IF(ISBLANK(B27), "", GSPC[[#This Row],[Adj Close]]/B27-1)</f>
        <v>1.8266396195460999E-2</v>
      </c>
      <c r="D26" s="37">
        <v>44200</v>
      </c>
      <c r="E26" s="44">
        <v>18.739999999999998</v>
      </c>
      <c r="F26" s="36">
        <f>IF(ISBLANK(E27), "", Long0[[#This Row],[Adj Close]]/E27-1)</f>
        <v>5.4586381541924522E-2</v>
      </c>
      <c r="G26" s="37">
        <v>44200</v>
      </c>
      <c r="H26" s="44">
        <v>119.2</v>
      </c>
      <c r="I26" s="36">
        <f>IF(ISBLANK(H27),"",Long1[[#This Row],[Adj Close]]/H27-1)</f>
        <v>5.0360919926140113E-4</v>
      </c>
      <c r="J26" s="37">
        <v>44200</v>
      </c>
      <c r="K26" s="44">
        <v>23.01</v>
      </c>
      <c r="L26" s="36">
        <f>IF(ISBLANK(K27),"",Long2[[#This Row],[Adj Close]]/K27-1)</f>
        <v>4.7814207650273222E-2</v>
      </c>
      <c r="M26" s="29">
        <v>44200</v>
      </c>
      <c r="N26" s="44">
        <v>28.2</v>
      </c>
      <c r="O26" s="33">
        <f>IF(ISBLANK(N27),"",Long3[[#This Row],[Adj Close]]/N27-1)</f>
        <v>4.8716995165488886E-2</v>
      </c>
      <c r="P26" s="37">
        <v>44200</v>
      </c>
      <c r="Q26" s="44">
        <v>72.930000000000007</v>
      </c>
      <c r="R26" s="36">
        <f>IF(ISBLANK(Q27),"",Long4[[#This Row],[Adj Close]]/Q27-1)</f>
        <v>-5.2364864864864691E-2</v>
      </c>
      <c r="S26" s="29">
        <v>44200</v>
      </c>
      <c r="T26" s="44">
        <v>132.55000000000001</v>
      </c>
      <c r="U26" s="33">
        <f>IF(ISBLANK(T27),"",Long5[[#This Row],[Adj Close]]/T27-1)</f>
        <v>-5.8326229042341415E-2</v>
      </c>
      <c r="V26" s="37">
        <v>44200</v>
      </c>
      <c r="W26" s="44">
        <v>229.8</v>
      </c>
      <c r="X26" s="36">
        <f>IF(ISBLANK(W27),"",Long6[[#This Row],[Adj Close]]/W27-1)</f>
        <v>-1.4368432339695425E-2</v>
      </c>
      <c r="AE26" s="29">
        <v>44200</v>
      </c>
      <c r="AF26" s="44">
        <v>59.6</v>
      </c>
      <c r="AG26" s="33">
        <f>IF(ISBLANK(AF27),"",Short0[[#This Row],[Adj Close]]/AF27-1)</f>
        <v>4.5430626205928748E-2</v>
      </c>
      <c r="AH26" s="37">
        <v>44200</v>
      </c>
      <c r="AI26" s="44">
        <v>99.79</v>
      </c>
      <c r="AJ26" s="36">
        <f>IF(ISBLANK(AI27),"",Short1[[#This Row],[Adj Close]]/AI27-1)</f>
        <v>-2.6913700633837023E-2</v>
      </c>
      <c r="AK26" s="29">
        <v>44200</v>
      </c>
      <c r="AL26" s="44">
        <v>76.23</v>
      </c>
      <c r="AM26" s="33">
        <f>IF(ISBLANK(AL27),"",Short2[[#This Row],[Adj Close]]/AL27-1)</f>
        <v>-5.2219321148825104E-2</v>
      </c>
      <c r="AN26" s="37">
        <v>44200</v>
      </c>
      <c r="AO26" s="44">
        <v>169.89</v>
      </c>
      <c r="AP26" s="36">
        <f>IF(ISBLANK(AO27),"",Short3[[#This Row],[Adj Close]]/AO27-1)</f>
        <v>-5.7214206437291915E-2</v>
      </c>
    </row>
    <row r="27" spans="1:42" x14ac:dyDescent="0.25">
      <c r="A27" s="37">
        <v>44193</v>
      </c>
      <c r="B27" s="39">
        <v>3756.070068</v>
      </c>
      <c r="C27" s="36">
        <f>IF(ISBLANK(B28), "", GSPC[[#This Row],[Adj Close]]/B28-1)</f>
        <v>1.431519018201266E-2</v>
      </c>
      <c r="D27" s="37">
        <v>44193</v>
      </c>
      <c r="E27" s="44">
        <v>17.77</v>
      </c>
      <c r="F27" s="36">
        <f>IF(ISBLANK(E28), "", Long0[[#This Row],[Adj Close]]/E28-1)</f>
        <v>2.8216704288939187E-3</v>
      </c>
      <c r="G27" s="37">
        <v>44193</v>
      </c>
      <c r="H27" s="44">
        <v>119.14</v>
      </c>
      <c r="I27" s="36">
        <f>IF(ISBLANK(H28),"",Long1[[#This Row],[Adj Close]]/H28-1)</f>
        <v>-3.3562678301735094E-4</v>
      </c>
      <c r="J27" s="37">
        <v>44193</v>
      </c>
      <c r="K27" s="44">
        <v>21.96</v>
      </c>
      <c r="L27" s="36">
        <f>IF(ISBLANK(K28),"",Long2[[#This Row],[Adj Close]]/K28-1)</f>
        <v>-4.9350649350649367E-2</v>
      </c>
      <c r="M27" s="29">
        <v>44193</v>
      </c>
      <c r="N27" s="44">
        <v>26.89</v>
      </c>
      <c r="O27" s="33">
        <f>IF(ISBLANK(N28),"",Long3[[#This Row],[Adj Close]]/N28-1)</f>
        <v>-1.6819012797074984E-2</v>
      </c>
      <c r="P27" s="37">
        <v>44193</v>
      </c>
      <c r="Q27" s="44">
        <v>76.959999999999994</v>
      </c>
      <c r="R27" s="36">
        <f>IF(ISBLANK(Q28),"",Long4[[#This Row],[Adj Close]]/Q28-1)</f>
        <v>-1.9492929035545892E-2</v>
      </c>
      <c r="S27" s="29">
        <v>44193</v>
      </c>
      <c r="T27" s="44">
        <v>140.76</v>
      </c>
      <c r="U27" s="33">
        <f>IF(ISBLANK(T28),"",Long5[[#This Row],[Adj Close]]/T28-1)</f>
        <v>-3.4766508948776087E-2</v>
      </c>
      <c r="V27" s="37">
        <v>44193</v>
      </c>
      <c r="W27" s="44">
        <v>233.15</v>
      </c>
      <c r="X27" s="36">
        <f>IF(ISBLANK(W28),"",Long6[[#This Row],[Adj Close]]/W28-1)</f>
        <v>-3.5214764545228761E-2</v>
      </c>
      <c r="AE27" s="29">
        <v>44193</v>
      </c>
      <c r="AF27" s="44">
        <v>57.01</v>
      </c>
      <c r="AG27" s="33">
        <f>IF(ISBLANK(AF28),"",Short0[[#This Row],[Adj Close]]/AF28-1)</f>
        <v>-5.7551447506104525E-3</v>
      </c>
      <c r="AH27" s="37">
        <v>44193</v>
      </c>
      <c r="AI27" s="44">
        <v>102.55</v>
      </c>
      <c r="AJ27" s="36">
        <f>IF(ISBLANK(AI28),"",Short1[[#This Row],[Adj Close]]/AI28-1)</f>
        <v>2.0519835841312783E-3</v>
      </c>
      <c r="AK27" s="29">
        <v>44193</v>
      </c>
      <c r="AL27" s="44">
        <v>80.430000000000007</v>
      </c>
      <c r="AM27" s="33">
        <f>IF(ISBLANK(AL28),"",Short2[[#This Row],[Adj Close]]/AL28-1)</f>
        <v>6.0037523452158847E-3</v>
      </c>
      <c r="AN27" s="37">
        <v>44193</v>
      </c>
      <c r="AO27" s="44">
        <v>180.2</v>
      </c>
      <c r="AP27" s="36">
        <f>IF(ISBLANK(AO28),"",Short3[[#This Row],[Adj Close]]/AO28-1)</f>
        <v>8.3844580777096001E-2</v>
      </c>
    </row>
    <row r="28" spans="1:42" x14ac:dyDescent="0.25">
      <c r="A28" s="37">
        <v>44186</v>
      </c>
      <c r="B28" s="39">
        <v>3703.0600589999999</v>
      </c>
      <c r="C28" s="36">
        <f>IF(ISBLANK(B29), "", GSPC[[#This Row],[Adj Close]]/B29-1)</f>
        <v>-1.7118229450614475E-3</v>
      </c>
      <c r="D28" s="37">
        <v>44186</v>
      </c>
      <c r="E28" s="44">
        <v>17.72</v>
      </c>
      <c r="F28" s="36">
        <f>IF(ISBLANK(E29), "", Long0[[#This Row],[Adj Close]]/E29-1)</f>
        <v>1.6958733747878263E-3</v>
      </c>
      <c r="G28" s="37">
        <v>44186</v>
      </c>
      <c r="H28" s="44">
        <v>119.18</v>
      </c>
      <c r="I28" s="36">
        <f>IF(ISBLANK(H29),"",Long1[[#This Row],[Adj Close]]/H29-1)</f>
        <v>-8.4858569051580179E-3</v>
      </c>
      <c r="J28" s="37">
        <v>44186</v>
      </c>
      <c r="K28" s="44">
        <v>23.1</v>
      </c>
      <c r="L28" s="36">
        <f>IF(ISBLANK(K29),"",Long2[[#This Row],[Adj Close]]/K29-1)</f>
        <v>3.8202247191011285E-2</v>
      </c>
      <c r="M28" s="29">
        <v>44186</v>
      </c>
      <c r="N28" s="44">
        <v>27.35</v>
      </c>
      <c r="O28" s="33">
        <f>IF(ISBLANK(N29),"",Long3[[#This Row],[Adj Close]]/N29-1)</f>
        <v>-2.7382645803698424E-2</v>
      </c>
      <c r="P28" s="37">
        <v>44186</v>
      </c>
      <c r="Q28" s="44">
        <v>78.489999999999995</v>
      </c>
      <c r="R28" s="36">
        <f>IF(ISBLANK(Q29),"",Long4[[#This Row],[Adj Close]]/Q29-1)</f>
        <v>0.1071370223868735</v>
      </c>
      <c r="S28" s="29">
        <v>44186</v>
      </c>
      <c r="T28" s="44">
        <v>145.83000000000001</v>
      </c>
      <c r="U28" s="33">
        <f>IF(ISBLANK(T29),"",Long5[[#This Row],[Adj Close]]/T29-1)</f>
        <v>0.12245997536945841</v>
      </c>
      <c r="V28" s="37">
        <v>44186</v>
      </c>
      <c r="W28" s="44">
        <v>241.66</v>
      </c>
      <c r="X28" s="36">
        <f>IF(ISBLANK(W29),"",Long6[[#This Row],[Adj Close]]/W29-1)</f>
        <v>3.7612709317303539E-2</v>
      </c>
      <c r="AE28" s="29">
        <v>44186</v>
      </c>
      <c r="AF28" s="44">
        <v>57.34</v>
      </c>
      <c r="AG28" s="33">
        <f>IF(ISBLANK(AF29),"",Short0[[#This Row],[Adj Close]]/AF29-1)</f>
        <v>6.9808027923223825E-4</v>
      </c>
      <c r="AH28" s="37">
        <v>44186</v>
      </c>
      <c r="AI28" s="44">
        <v>102.34</v>
      </c>
      <c r="AJ28" s="36">
        <f>IF(ISBLANK(AI29),"",Short1[[#This Row],[Adj Close]]/AI29-1)</f>
        <v>-6.697078520819133E-3</v>
      </c>
      <c r="AK28" s="29">
        <v>44186</v>
      </c>
      <c r="AL28" s="44">
        <v>79.95</v>
      </c>
      <c r="AM28" s="33">
        <f>IF(ISBLANK(AL29),"",Short2[[#This Row],[Adj Close]]/AL29-1)</f>
        <v>0.10596209710886706</v>
      </c>
      <c r="AN28" s="37">
        <v>44186</v>
      </c>
      <c r="AO28" s="44">
        <v>166.26</v>
      </c>
      <c r="AP28" s="36">
        <f>IF(ISBLANK(AO29),"",Short3[[#This Row],[Adj Close]]/AO29-1)</f>
        <v>8.3197602449670782E-2</v>
      </c>
    </row>
    <row r="29" spans="1:42" x14ac:dyDescent="0.25">
      <c r="A29" s="37">
        <v>44179</v>
      </c>
      <c r="B29" s="39">
        <v>3709.4099120000001</v>
      </c>
      <c r="C29" s="36">
        <f>IF(ISBLANK(B30), "", GSPC[[#This Row],[Adj Close]]/B30-1)</f>
        <v>1.2542774177735971E-2</v>
      </c>
      <c r="D29" s="37">
        <v>44179</v>
      </c>
      <c r="E29" s="44">
        <v>17.690000000000001</v>
      </c>
      <c r="F29" s="36">
        <f>IF(ISBLANK(E30), "", Long0[[#This Row],[Adj Close]]/E30-1)</f>
        <v>1.842256764536554E-2</v>
      </c>
      <c r="G29" s="37">
        <v>44179</v>
      </c>
      <c r="H29" s="44">
        <v>120.2</v>
      </c>
      <c r="I29" s="36">
        <f>IF(ISBLANK(H30),"",Long1[[#This Row],[Adj Close]]/H30-1)</f>
        <v>3.264604810996552E-2</v>
      </c>
      <c r="J29" s="37">
        <v>44179</v>
      </c>
      <c r="K29" s="44">
        <v>22.25</v>
      </c>
      <c r="L29" s="36">
        <f>IF(ISBLANK(K30),"",Long2[[#This Row],[Adj Close]]/K30-1)</f>
        <v>4.8045219029674957E-2</v>
      </c>
      <c r="M29" s="29">
        <v>44179</v>
      </c>
      <c r="N29" s="44">
        <v>28.12</v>
      </c>
      <c r="O29" s="33">
        <f>IF(ISBLANK(N30),"",Long3[[#This Row],[Adj Close]]/N30-1)</f>
        <v>-1.1946591707659882E-2</v>
      </c>
      <c r="P29" s="37">
        <v>44179</v>
      </c>
      <c r="Q29" s="44">
        <v>70.894567170000002</v>
      </c>
      <c r="R29" s="36">
        <f>IF(ISBLANK(Q30),"",Long4[[#This Row],[Adj Close]]/Q30-1)</f>
        <v>4.6381390005743928E-2</v>
      </c>
      <c r="S29" s="29">
        <v>44179</v>
      </c>
      <c r="T29" s="44">
        <v>129.91999999999999</v>
      </c>
      <c r="U29" s="33">
        <f>IF(ISBLANK(T30),"",Long5[[#This Row],[Adj Close]]/T30-1)</f>
        <v>5.0622675076823498E-2</v>
      </c>
      <c r="V29" s="37">
        <v>44179</v>
      </c>
      <c r="W29" s="44">
        <v>232.9</v>
      </c>
      <c r="X29" s="36">
        <f>IF(ISBLANK(W30),"",Long6[[#This Row],[Adj Close]]/W30-1)</f>
        <v>-2.4841528182284467E-3</v>
      </c>
      <c r="AE29" s="29">
        <v>44179</v>
      </c>
      <c r="AF29" s="44">
        <v>57.3</v>
      </c>
      <c r="AG29" s="33">
        <f>IF(ISBLANK(AF30),"",Short0[[#This Row],[Adj Close]]/AF30-1)</f>
        <v>-2.3184452778724829E-2</v>
      </c>
      <c r="AH29" s="37">
        <v>44179</v>
      </c>
      <c r="AI29" s="44">
        <v>103.03</v>
      </c>
      <c r="AJ29" s="36">
        <f>IF(ISBLANK(AI30),"",Short1[[#This Row],[Adj Close]]/AI30-1)</f>
        <v>-3.2945372629998193E-2</v>
      </c>
      <c r="AK29" s="29">
        <v>44179</v>
      </c>
      <c r="AL29" s="44">
        <v>72.290000000000006</v>
      </c>
      <c r="AM29" s="33">
        <f>IF(ISBLANK(AL30),"",Short2[[#This Row],[Adj Close]]/AL30-1)</f>
        <v>-4.1500928135772996E-2</v>
      </c>
      <c r="AN29" s="37">
        <v>44179</v>
      </c>
      <c r="AO29" s="44">
        <v>153.49</v>
      </c>
      <c r="AP29" s="36">
        <f>IF(ISBLANK(AO30),"",Short3[[#This Row],[Adj Close]]/AO30-1)</f>
        <v>-2.8728722394481987E-2</v>
      </c>
    </row>
    <row r="30" spans="1:42" x14ac:dyDescent="0.25">
      <c r="A30" s="37">
        <v>44172</v>
      </c>
      <c r="B30" s="39">
        <v>3663.459961</v>
      </c>
      <c r="C30" s="36">
        <f>IF(ISBLANK(B31), "", GSPC[[#This Row],[Adj Close]]/B31-1)</f>
        <v>-9.6401724929442434E-3</v>
      </c>
      <c r="D30" s="37">
        <v>44172</v>
      </c>
      <c r="E30" s="44">
        <v>17.37</v>
      </c>
      <c r="F30" s="36">
        <f>IF(ISBLANK(E31), "", Long0[[#This Row],[Adj Close]]/E31-1)</f>
        <v>1.7574692442882345E-2</v>
      </c>
      <c r="G30" s="37">
        <v>44172</v>
      </c>
      <c r="H30" s="44">
        <v>116.4</v>
      </c>
      <c r="I30" s="36">
        <f>IF(ISBLANK(H31),"",Long1[[#This Row],[Adj Close]]/H31-1)</f>
        <v>0.10415480933409227</v>
      </c>
      <c r="J30" s="37">
        <v>44172</v>
      </c>
      <c r="K30" s="44">
        <v>21.23</v>
      </c>
      <c r="L30" s="36">
        <f>IF(ISBLANK(K31),"",Long2[[#This Row],[Adj Close]]/K31-1)</f>
        <v>-5.9370846256092125E-2</v>
      </c>
      <c r="M30" s="29">
        <v>44172</v>
      </c>
      <c r="N30" s="44">
        <v>28.46</v>
      </c>
      <c r="O30" s="33">
        <f>IF(ISBLANK(N31),"",Long3[[#This Row],[Adj Close]]/N31-1)</f>
        <v>-3.1643416127934643E-2</v>
      </c>
      <c r="P30" s="37">
        <v>44172</v>
      </c>
      <c r="Q30" s="44">
        <v>67.752129240000002</v>
      </c>
      <c r="R30" s="36">
        <f>IF(ISBLANK(Q31),"",Long4[[#This Row],[Adj Close]]/Q31-1)</f>
        <v>2.638172439204145E-2</v>
      </c>
      <c r="S30" s="29">
        <v>44172</v>
      </c>
      <c r="T30" s="44">
        <v>123.66</v>
      </c>
      <c r="U30" s="33">
        <f>IF(ISBLANK(T31),"",Long5[[#This Row],[Adj Close]]/T31-1)</f>
        <v>1.8029142998271075E-2</v>
      </c>
      <c r="V30" s="37">
        <v>44172</v>
      </c>
      <c r="W30" s="44">
        <v>233.48</v>
      </c>
      <c r="X30" s="36">
        <f>IF(ISBLANK(W31),"",Long6[[#This Row],[Adj Close]]/W31-1)</f>
        <v>6.1369215383216602E-2</v>
      </c>
      <c r="AE30" s="29">
        <v>44172</v>
      </c>
      <c r="AF30" s="44">
        <v>58.66</v>
      </c>
      <c r="AG30" s="33">
        <f>IF(ISBLANK(AF31),"",Short0[[#This Row],[Adj Close]]/AF31-1)</f>
        <v>3.7495578351609327E-2</v>
      </c>
      <c r="AH30" s="37">
        <v>44172</v>
      </c>
      <c r="AI30" s="44">
        <v>106.54</v>
      </c>
      <c r="AJ30" s="36">
        <f>IF(ISBLANK(AI31),"",Short1[[#This Row],[Adj Close]]/AI31-1)</f>
        <v>-6.4618086040386324E-2</v>
      </c>
      <c r="AK30" s="29">
        <v>44172</v>
      </c>
      <c r="AL30" s="44">
        <v>75.42</v>
      </c>
      <c r="AM30" s="33">
        <f>IF(ISBLANK(AL31),"",Short2[[#This Row],[Adj Close]]/AL31-1)</f>
        <v>-2.10280373831776E-2</v>
      </c>
      <c r="AN30" s="37">
        <v>44172</v>
      </c>
      <c r="AO30" s="44">
        <v>158.03</v>
      </c>
      <c r="AP30" s="36">
        <f>IF(ISBLANK(AO31),"",Short3[[#This Row],[Adj Close]]/AO31-1)</f>
        <v>-0.20532032585738713</v>
      </c>
    </row>
    <row r="31" spans="1:42" x14ac:dyDescent="0.25">
      <c r="A31" s="37">
        <v>44165</v>
      </c>
      <c r="B31" s="39">
        <v>3699.1201169999999</v>
      </c>
      <c r="C31" s="36">
        <f>IF(ISBLANK(B32), "", GSPC[[#This Row],[Adj Close]]/B32-1)</f>
        <v>1.6702630962700749E-2</v>
      </c>
      <c r="D31" s="37">
        <v>44165</v>
      </c>
      <c r="E31" s="44">
        <v>17.07</v>
      </c>
      <c r="F31" s="36">
        <f>IF(ISBLANK(E32), "", Long0[[#This Row],[Adj Close]]/E32-1)</f>
        <v>-5.7426836002208659E-2</v>
      </c>
      <c r="G31" s="29">
        <v>44165</v>
      </c>
      <c r="H31" s="44">
        <v>105.42</v>
      </c>
      <c r="I31" s="33">
        <f>IF(ISBLANK(H32),"",Long1[[#This Row],[Adj Close]]/H32-1)</f>
        <v>-4.8145001416030064E-3</v>
      </c>
      <c r="J31" s="37">
        <v>44165</v>
      </c>
      <c r="K31" s="44">
        <v>22.57</v>
      </c>
      <c r="L31" s="36">
        <f>IF(ISBLANK(K32),"",Long2[[#This Row],[Adj Close]]/K32-1)</f>
        <v>0.15270684371807985</v>
      </c>
      <c r="M31" s="29">
        <v>44165</v>
      </c>
      <c r="N31" s="44">
        <v>29.39</v>
      </c>
      <c r="O31" s="33">
        <f>IF(ISBLANK(N32),"",Long3[[#This Row],[Adj Close]]/N32-1)</f>
        <v>5.4738282586384024E-3</v>
      </c>
      <c r="P31" s="37">
        <v>44165</v>
      </c>
      <c r="Q31" s="44">
        <v>66.010654349999996</v>
      </c>
      <c r="R31" s="36">
        <f>IF(ISBLANK(Q32),"",Long4[[#This Row],[Adj Close]]/Q32-1)</f>
        <v>4.1922604422604426E-2</v>
      </c>
      <c r="S31" s="29">
        <v>44165</v>
      </c>
      <c r="T31" s="44">
        <v>121.47</v>
      </c>
      <c r="U31" s="33">
        <f>IF(ISBLANK(T32),"",Long5[[#This Row],[Adj Close]]/T32-1)</f>
        <v>-5.9829721362229082E-2</v>
      </c>
      <c r="V31" s="37">
        <v>44165</v>
      </c>
      <c r="W31" s="44">
        <v>219.98</v>
      </c>
      <c r="X31" s="36">
        <f>IF(ISBLANK(W32),"",Long6[[#This Row],[Adj Close]]/W32-1)</f>
        <v>-5.4520672421631833E-4</v>
      </c>
      <c r="AE31" s="29">
        <v>44165</v>
      </c>
      <c r="AF31" s="44">
        <v>56.54</v>
      </c>
      <c r="AG31" s="33">
        <f>IF(ISBLANK(AF32),"",Short0[[#This Row],[Adj Close]]/AF32-1)</f>
        <v>-3.4494535519125735E-2</v>
      </c>
      <c r="AH31" s="37">
        <v>44165</v>
      </c>
      <c r="AI31" s="44">
        <v>113.9</v>
      </c>
      <c r="AJ31" s="36">
        <f>IF(ISBLANK(AI32),"",Short1[[#This Row],[Adj Close]]/AI32-1)</f>
        <v>-4.1487839771101487E-2</v>
      </c>
      <c r="AK31" s="29">
        <v>44165</v>
      </c>
      <c r="AL31" s="44">
        <v>77.040000000000006</v>
      </c>
      <c r="AM31" s="33">
        <f>IF(ISBLANK(AL32),"",Short2[[#This Row],[Adj Close]]/AL32-1)</f>
        <v>9.6985583224116212E-3</v>
      </c>
      <c r="AN31" s="37">
        <v>44165</v>
      </c>
      <c r="AO31" s="44">
        <v>198.86</v>
      </c>
      <c r="AP31" s="36">
        <f>IF(ISBLANK(AO32),"",Short3[[#This Row],[Adj Close]]/AO32-1)</f>
        <v>-2.1075873143315826E-3</v>
      </c>
    </row>
    <row r="32" spans="1:42" x14ac:dyDescent="0.25">
      <c r="A32" s="37">
        <v>44158</v>
      </c>
      <c r="B32" s="39">
        <v>3638.3500979999999</v>
      </c>
      <c r="C32" s="36">
        <f>IF(ISBLANK(B33), "", GSPC[[#This Row],[Adj Close]]/B33-1)</f>
        <v>2.2715150950968654E-2</v>
      </c>
      <c r="D32" s="37">
        <v>44158</v>
      </c>
      <c r="E32" s="44">
        <v>18.11</v>
      </c>
      <c r="F32" s="36">
        <f>IF(ISBLANK(E33), "", Long0[[#This Row],[Adj Close]]/E33-1)</f>
        <v>0.16763378465506129</v>
      </c>
      <c r="G32" s="29">
        <v>44158</v>
      </c>
      <c r="H32" s="44">
        <v>105.93</v>
      </c>
      <c r="I32" s="33">
        <f>IF(ISBLANK(H33),"",Long1[[#This Row],[Adj Close]]/H33-1)</f>
        <v>4.1388124262681902E-2</v>
      </c>
      <c r="J32" s="37">
        <v>44158</v>
      </c>
      <c r="K32" s="44">
        <v>19.579999999999998</v>
      </c>
      <c r="L32" s="36">
        <f>IF(ISBLANK(K33),"",Long2[[#This Row],[Adj Close]]/K33-1)</f>
        <v>0.12788018433179715</v>
      </c>
      <c r="M32" s="29">
        <v>44158</v>
      </c>
      <c r="N32" s="44">
        <v>29.23</v>
      </c>
      <c r="O32" s="33">
        <f>IF(ISBLANK(N33),"",Long3[[#This Row],[Adj Close]]/N33-1)</f>
        <v>1.1768778123918411E-2</v>
      </c>
      <c r="P32" s="37">
        <v>44158</v>
      </c>
      <c r="Q32" s="44">
        <v>63.354661919999998</v>
      </c>
      <c r="R32" s="36">
        <f>IF(ISBLANK(Q33),"",Long4[[#This Row],[Adj Close]]/Q33-1)</f>
        <v>5.6456846203763789E-2</v>
      </c>
      <c r="S32" s="29">
        <v>44158</v>
      </c>
      <c r="T32" s="44">
        <v>129.19999999999999</v>
      </c>
      <c r="U32" s="33">
        <f>IF(ISBLANK(T33),"",Long5[[#This Row],[Adj Close]]/T33-1)</f>
        <v>1.5174152605327507E-2</v>
      </c>
      <c r="V32" s="37">
        <v>44158</v>
      </c>
      <c r="W32" s="44">
        <v>220.1</v>
      </c>
      <c r="X32" s="36">
        <f>IF(ISBLANK(W33),"",Long6[[#This Row],[Adj Close]]/W33-1)</f>
        <v>7.1672022592268014E-2</v>
      </c>
      <c r="AE32" s="29">
        <v>44158</v>
      </c>
      <c r="AF32" s="44">
        <v>58.56</v>
      </c>
      <c r="AG32" s="33">
        <f>IF(ISBLANK(AF33),"",Short0[[#This Row],[Adj Close]]/AF33-1)</f>
        <v>5.3995680345572339E-2</v>
      </c>
      <c r="AH32" s="37">
        <v>44158</v>
      </c>
      <c r="AI32" s="44">
        <v>118.83</v>
      </c>
      <c r="AJ32" s="36">
        <f>IF(ISBLANK(AI33),"",Short1[[#This Row],[Adj Close]]/AI33-1)</f>
        <v>4.2368421052631611E-2</v>
      </c>
      <c r="AK32" s="29">
        <v>44158</v>
      </c>
      <c r="AL32" s="44">
        <v>76.3</v>
      </c>
      <c r="AM32" s="33">
        <f>IF(ISBLANK(AL33),"",Short2[[#This Row],[Adj Close]]/AL33-1)</f>
        <v>3.1220435193945129E-2</v>
      </c>
      <c r="AN32" s="37">
        <v>44158</v>
      </c>
      <c r="AO32" s="44">
        <v>199.28</v>
      </c>
      <c r="AP32" s="36">
        <f>IF(ISBLANK(AO33),"",Short3[[#This Row],[Adj Close]]/AO33-1)</f>
        <v>3.9269882659713096E-2</v>
      </c>
    </row>
    <row r="33" spans="1:42" x14ac:dyDescent="0.25">
      <c r="A33" s="37">
        <v>44151</v>
      </c>
      <c r="B33" s="39">
        <v>3557.540039</v>
      </c>
      <c r="C33" s="36">
        <f>IF(ISBLANK(B34), "", GSPC[[#This Row],[Adj Close]]/B34-1)</f>
        <v>-7.7011739410387525E-3</v>
      </c>
      <c r="D33" s="37">
        <v>44151</v>
      </c>
      <c r="E33" s="44">
        <v>15.51</v>
      </c>
      <c r="F33" s="36">
        <f>IF(ISBLANK(E34), "", Long0[[#This Row],[Adj Close]]/E34-1)</f>
        <v>2.4438573315719969E-2</v>
      </c>
      <c r="G33" s="29">
        <v>44151</v>
      </c>
      <c r="H33" s="44">
        <v>101.72</v>
      </c>
      <c r="I33" s="33">
        <f>IF(ISBLANK(H34),"",Long1[[#This Row],[Adj Close]]/H34-1)</f>
        <v>3.1956984883839024E-2</v>
      </c>
      <c r="J33" s="37">
        <v>44151</v>
      </c>
      <c r="K33" s="44">
        <v>17.36</v>
      </c>
      <c r="L33" s="36">
        <f>IF(ISBLANK(K34),"",Long2[[#This Row],[Adj Close]]/K34-1)</f>
        <v>1.1065812463599167E-2</v>
      </c>
      <c r="M33" s="29">
        <v>44151</v>
      </c>
      <c r="N33" s="44">
        <v>28.89</v>
      </c>
      <c r="O33" s="33">
        <f>IF(ISBLANK(N34),"",Long3[[#This Row],[Adj Close]]/N34-1)</f>
        <v>2.9579472558802555E-2</v>
      </c>
      <c r="P33" s="37">
        <v>44151</v>
      </c>
      <c r="Q33" s="44">
        <v>59.969001239999997</v>
      </c>
      <c r="R33" s="36">
        <f>IF(ISBLANK(Q34),"",Long4[[#This Row],[Adj Close]]/Q34-1)</f>
        <v>6.8605031035608999E-3</v>
      </c>
      <c r="S33" s="29">
        <v>44151</v>
      </c>
      <c r="T33" s="44">
        <v>127.26880375</v>
      </c>
      <c r="U33" s="33">
        <f>IF(ISBLANK(T34),"",Long5[[#This Row],[Adj Close]]/T34-1)</f>
        <v>2.7295473500645873E-3</v>
      </c>
      <c r="V33" s="37">
        <v>44151</v>
      </c>
      <c r="W33" s="44">
        <v>205.38</v>
      </c>
      <c r="X33" s="36">
        <f>IF(ISBLANK(W34),"",Long6[[#This Row],[Adj Close]]/W34-1)</f>
        <v>-3.1774467282670193E-2</v>
      </c>
      <c r="AE33" s="29">
        <v>44151</v>
      </c>
      <c r="AF33" s="44">
        <v>55.56</v>
      </c>
      <c r="AG33" s="33">
        <f>IF(ISBLANK(AF34),"",Short0[[#This Row],[Adj Close]]/AF34-1)</f>
        <v>5.6273764258555126E-2</v>
      </c>
      <c r="AH33" s="37">
        <v>44151</v>
      </c>
      <c r="AI33" s="44">
        <v>114</v>
      </c>
      <c r="AJ33" s="36">
        <f>IF(ISBLANK(AI34),"",Short1[[#This Row],[Adj Close]]/AI34-1)</f>
        <v>-7.3622623110677687E-2</v>
      </c>
      <c r="AK33" s="29">
        <v>44151</v>
      </c>
      <c r="AL33" s="44">
        <v>73.989999999999995</v>
      </c>
      <c r="AM33" s="33">
        <f>IF(ISBLANK(AL34),"",Short2[[#This Row],[Adj Close]]/AL34-1)</f>
        <v>-6.0086382113821224E-2</v>
      </c>
      <c r="AN33" s="37">
        <v>44151</v>
      </c>
      <c r="AO33" s="44">
        <v>191.75</v>
      </c>
      <c r="AP33" s="36">
        <f>IF(ISBLANK(AO34),"",Short3[[#This Row],[Adj Close]]/AO34-1)</f>
        <v>-8.2448081156091479E-2</v>
      </c>
    </row>
    <row r="34" spans="1:42" x14ac:dyDescent="0.25">
      <c r="A34" s="37">
        <v>44144</v>
      </c>
      <c r="B34" s="39">
        <v>3585.1499020000001</v>
      </c>
      <c r="C34" s="36">
        <f>IF(ISBLANK(B35), "", GSPC[[#This Row],[Adj Close]]/B35-1)</f>
        <v>2.1573231704437479E-2</v>
      </c>
      <c r="D34" s="37">
        <v>44144</v>
      </c>
      <c r="E34" s="44">
        <v>15.14</v>
      </c>
      <c r="F34" s="36">
        <f>IF(ISBLANK(E35), "", Long0[[#This Row],[Adj Close]]/E35-1)</f>
        <v>5.3583855254001556E-2</v>
      </c>
      <c r="G34" s="29">
        <v>44144</v>
      </c>
      <c r="H34" s="44">
        <v>98.57</v>
      </c>
      <c r="I34" s="33">
        <f>IF(ISBLANK(H35),"",Long1[[#This Row],[Adj Close]]/H35-1)</f>
        <v>0.104673316149277</v>
      </c>
      <c r="J34" s="37">
        <v>44144</v>
      </c>
      <c r="K34" s="44">
        <v>17.170000000000002</v>
      </c>
      <c r="L34" s="36">
        <f>IF(ISBLANK(K35),"",Long2[[#This Row],[Adj Close]]/K35-1)</f>
        <v>-6.1748633879781356E-2</v>
      </c>
      <c r="M34" s="29">
        <v>44144</v>
      </c>
      <c r="N34" s="44">
        <v>28.06</v>
      </c>
      <c r="O34" s="33">
        <f>IF(ISBLANK(N35),"",Long3[[#This Row],[Adj Close]]/N35-1)</f>
        <v>1.7035157665820977E-2</v>
      </c>
      <c r="P34" s="37">
        <v>44144</v>
      </c>
      <c r="Q34" s="44">
        <v>59.56038702</v>
      </c>
      <c r="R34" s="36">
        <f>IF(ISBLANK(Q35),"",Long4[[#This Row],[Adj Close]]/Q35-1)</f>
        <v>0.11006346328195837</v>
      </c>
      <c r="S34" s="29">
        <v>44144</v>
      </c>
      <c r="T34" s="44">
        <v>126.92236315</v>
      </c>
      <c r="U34" s="33">
        <f>IF(ISBLANK(T35),"",Long5[[#This Row],[Adj Close]]/T35-1)</f>
        <v>9.9908264531732183E-2</v>
      </c>
      <c r="V34" s="37">
        <v>44144</v>
      </c>
      <c r="W34" s="44">
        <v>212.12</v>
      </c>
      <c r="X34" s="36">
        <f>IF(ISBLANK(W35),"",Long6[[#This Row],[Adj Close]]/W35-1)</f>
        <v>7.2396359959554957E-2</v>
      </c>
      <c r="AE34" s="29">
        <v>44144</v>
      </c>
      <c r="AF34" s="44">
        <v>52.6</v>
      </c>
      <c r="AG34" s="33">
        <f>IF(ISBLANK(AF35),"",Short0[[#This Row],[Adj Close]]/AF35-1)</f>
        <v>9.9498327759197203E-2</v>
      </c>
      <c r="AH34" s="37">
        <v>44144</v>
      </c>
      <c r="AI34" s="44">
        <v>123.06</v>
      </c>
      <c r="AJ34" s="36">
        <f>IF(ISBLANK(AI35),"",Short1[[#This Row],[Adj Close]]/AI35-1)</f>
        <v>9.6009975062344211E-2</v>
      </c>
      <c r="AK34" s="29">
        <v>44144</v>
      </c>
      <c r="AL34" s="44">
        <v>78.72</v>
      </c>
      <c r="AM34" s="33">
        <f>IF(ISBLANK(AL35),"",Short2[[#This Row],[Adj Close]]/AL35-1)</f>
        <v>9.9441340782123078E-2</v>
      </c>
      <c r="AN34" s="37">
        <v>44144</v>
      </c>
      <c r="AO34" s="44">
        <v>208.98</v>
      </c>
      <c r="AP34" s="36">
        <f>IF(ISBLANK(AO35),"",Short3[[#This Row],[Adj Close]]/AO35-1)</f>
        <v>1.5106620682955096E-2</v>
      </c>
    </row>
    <row r="35" spans="1:42" x14ac:dyDescent="0.25">
      <c r="A35" s="37">
        <v>44137</v>
      </c>
      <c r="B35" s="39">
        <v>3509.4399410000001</v>
      </c>
      <c r="C35" s="36">
        <f>IF(ISBLANK(B36), "", GSPC[[#This Row],[Adj Close]]/B36-1)</f>
        <v>7.3236364621040773E-2</v>
      </c>
      <c r="D35" s="37">
        <v>44137</v>
      </c>
      <c r="E35" s="44">
        <v>14.37</v>
      </c>
      <c r="F35" s="36">
        <f>IF(ISBLANK(E36), "", Long0[[#This Row],[Adj Close]]/E36-1)</f>
        <v>-7.8846153846153899E-2</v>
      </c>
      <c r="G35" s="29">
        <v>44137</v>
      </c>
      <c r="H35" s="44">
        <v>89.23</v>
      </c>
      <c r="I35" s="33">
        <f>IF(ISBLANK(H36),"",Long1[[#This Row],[Adj Close]]/H36-1)</f>
        <v>-6.9939545549301596E-2</v>
      </c>
      <c r="J35" s="37">
        <v>44137</v>
      </c>
      <c r="K35" s="44">
        <v>18.3</v>
      </c>
      <c r="L35" s="36">
        <f>IF(ISBLANK(K36),"",Long2[[#This Row],[Adj Close]]/K36-1)</f>
        <v>-2.1913415285943372E-2</v>
      </c>
      <c r="M35" s="29">
        <v>44137</v>
      </c>
      <c r="N35" s="44">
        <v>27.59</v>
      </c>
      <c r="O35" s="33">
        <f>IF(ISBLANK(N36),"",Long3[[#This Row],[Adj Close]]/N36-1)</f>
        <v>-2.9546253957087543E-2</v>
      </c>
      <c r="P35" s="37">
        <v>44137</v>
      </c>
      <c r="Q35" s="44">
        <v>53.654938649999998</v>
      </c>
      <c r="R35" s="36">
        <f>IF(ISBLANK(Q36),"",Long4[[#This Row],[Adj Close]]/Q36-1)</f>
        <v>-6.9198312236286919E-2</v>
      </c>
      <c r="S35" s="29">
        <v>44137</v>
      </c>
      <c r="T35" s="44">
        <v>115.39358985</v>
      </c>
      <c r="U35" s="33">
        <f>IF(ISBLANK(T36),"",Long5[[#This Row],[Adj Close]]/T36-1)</f>
        <v>-2.804571613844542E-2</v>
      </c>
      <c r="V35" s="37">
        <v>44137</v>
      </c>
      <c r="W35" s="44">
        <v>197.8</v>
      </c>
      <c r="X35" s="36">
        <f>IF(ISBLANK(W36),"",Long6[[#This Row],[Adj Close]]/W36-1)</f>
        <v>2.6625836923236834E-2</v>
      </c>
      <c r="AE35" s="29">
        <v>44137</v>
      </c>
      <c r="AF35" s="44">
        <v>47.84</v>
      </c>
      <c r="AG35" s="33">
        <f>IF(ISBLANK(AF36),"",Short0[[#This Row],[Adj Close]]/AF36-1)</f>
        <v>-3.9550291106203561E-2</v>
      </c>
      <c r="AH35" s="37">
        <v>44137</v>
      </c>
      <c r="AI35" s="44">
        <v>112.28</v>
      </c>
      <c r="AJ35" s="36">
        <f>IF(ISBLANK(AI36),"",Short1[[#This Row],[Adj Close]]/AI36-1)</f>
        <v>-4.4100119189511289E-2</v>
      </c>
      <c r="AK35" s="29">
        <v>44137</v>
      </c>
      <c r="AL35" s="44">
        <v>71.599999999999994</v>
      </c>
      <c r="AM35" s="33">
        <f>IF(ISBLANK(AL36),"",Short2[[#This Row],[Adj Close]]/AL36-1)</f>
        <v>-6.4541416252939743E-2</v>
      </c>
      <c r="AN35" s="37">
        <v>44137</v>
      </c>
      <c r="AO35" s="44">
        <v>205.87</v>
      </c>
      <c r="AP35" s="36">
        <f>IF(ISBLANK(AO36),"",Short3[[#This Row],[Adj Close]]/AO36-1)</f>
        <v>-6.1924724323339064E-2</v>
      </c>
    </row>
    <row r="36" spans="1:42" x14ac:dyDescent="0.25">
      <c r="A36" s="37">
        <v>44130</v>
      </c>
      <c r="B36" s="39">
        <v>3269.959961</v>
      </c>
      <c r="C36" s="36">
        <f>IF(ISBLANK(B37), "", GSPC[[#This Row],[Adj Close]]/B37-1)</f>
        <v>-5.6394789052384375E-2</v>
      </c>
      <c r="D36" s="37">
        <v>44130</v>
      </c>
      <c r="E36" s="44">
        <v>15.6</v>
      </c>
      <c r="F36" s="36">
        <f>IF(ISBLANK(E37), "", Long0[[#This Row],[Adj Close]]/E37-1)</f>
        <v>-8.5795996186844858E-3</v>
      </c>
      <c r="G36" s="29">
        <v>44130</v>
      </c>
      <c r="H36" s="44">
        <v>95.94</v>
      </c>
      <c r="I36" s="33">
        <f>IF(ISBLANK(H37),"",Long1[[#This Row],[Adj Close]]/H37-1)</f>
        <v>-2.0120518843836144E-2</v>
      </c>
      <c r="J36" s="37">
        <v>44130</v>
      </c>
      <c r="K36" s="44">
        <v>18.71</v>
      </c>
      <c r="L36" s="36">
        <f>IF(ISBLANK(K37),"",Long2[[#This Row],[Adj Close]]/K37-1)</f>
        <v>-4.0020523345305148E-2</v>
      </c>
      <c r="M36" s="29">
        <v>44130</v>
      </c>
      <c r="N36" s="44">
        <v>28.43</v>
      </c>
      <c r="O36" s="33">
        <f>IF(ISBLANK(N37),"",Long3[[#This Row],[Adj Close]]/N37-1)</f>
        <v>-4.203152364273266E-3</v>
      </c>
      <c r="P36" s="37">
        <v>44130</v>
      </c>
      <c r="Q36" s="44">
        <v>57.643791749999998</v>
      </c>
      <c r="R36" s="36">
        <f>IF(ISBLANK(Q37),"",Long4[[#This Row],[Adj Close]]/Q37-1)</f>
        <v>9.1977516607051335E-3</v>
      </c>
      <c r="S36" s="29">
        <v>44130</v>
      </c>
      <c r="T36" s="44">
        <v>118.72326895</v>
      </c>
      <c r="U36" s="33">
        <f>IF(ISBLANK(T37),"",Long5[[#This Row],[Adj Close]]/T37-1)</f>
        <v>-7.6986383360766131E-2</v>
      </c>
      <c r="V36" s="37">
        <v>44130</v>
      </c>
      <c r="W36" s="44">
        <v>192.67</v>
      </c>
      <c r="X36" s="36">
        <f>IF(ISBLANK(W37),"",Long6[[#This Row],[Adj Close]]/W37-1)</f>
        <v>1.6115616552296874E-3</v>
      </c>
      <c r="AE36" s="29">
        <v>44130</v>
      </c>
      <c r="AF36" s="44">
        <v>49.81</v>
      </c>
      <c r="AG36" s="33">
        <f>IF(ISBLANK(AF37),"",Short0[[#This Row],[Adj Close]]/AF37-1)</f>
        <v>8.898119807608218E-2</v>
      </c>
      <c r="AH36" s="37">
        <v>44130</v>
      </c>
      <c r="AI36" s="44">
        <v>117.46</v>
      </c>
      <c r="AJ36" s="36">
        <f>IF(ISBLANK(AI37),"",Short1[[#This Row],[Adj Close]]/AI37-1)</f>
        <v>-2.571333775713347E-2</v>
      </c>
      <c r="AK36" s="29">
        <v>44130</v>
      </c>
      <c r="AL36" s="44">
        <v>76.540000000000006</v>
      </c>
      <c r="AM36" s="33">
        <f>IF(ISBLANK(AL37),"",Short2[[#This Row],[Adj Close]]/AL37-1)</f>
        <v>-9.6126594237127994E-2</v>
      </c>
      <c r="AN36" s="37">
        <v>44130</v>
      </c>
      <c r="AO36" s="44">
        <v>219.46</v>
      </c>
      <c r="AP36" s="36">
        <f>IF(ISBLANK(AO37),"",Short3[[#This Row],[Adj Close]]/AO37-1)</f>
        <v>6.9024307077792502E-2</v>
      </c>
    </row>
    <row r="37" spans="1:42" x14ac:dyDescent="0.25">
      <c r="A37" s="37">
        <v>44123</v>
      </c>
      <c r="B37" s="39">
        <v>3465.389893</v>
      </c>
      <c r="C37" s="36">
        <f>IF(ISBLANK(B38), "", GSPC[[#This Row],[Adj Close]]/B38-1)</f>
        <v>-5.2873623096683087E-3</v>
      </c>
      <c r="D37" s="37">
        <v>44123</v>
      </c>
      <c r="E37" s="44">
        <v>15.734999999999999</v>
      </c>
      <c r="F37" s="36">
        <f>IF(ISBLANK(E38), "", Long0[[#This Row],[Adj Close]]/E38-1)</f>
        <v>9.5419847328237495E-4</v>
      </c>
      <c r="G37" s="29">
        <v>44123</v>
      </c>
      <c r="H37" s="44">
        <v>97.91</v>
      </c>
      <c r="I37" s="33">
        <f>IF(ISBLANK(H38),"",Long1[[#This Row],[Adj Close]]/H38-1)</f>
        <v>2.095933263816474E-2</v>
      </c>
      <c r="J37" s="37">
        <v>44123</v>
      </c>
      <c r="K37" s="44">
        <v>19.489999999999998</v>
      </c>
      <c r="L37" s="36">
        <f>IF(ISBLANK(K38),"",Long2[[#This Row],[Adj Close]]/K38-1)</f>
        <v>-1.1663286004056861E-2</v>
      </c>
      <c r="M37" s="29">
        <v>44123</v>
      </c>
      <c r="N37" s="44">
        <v>28.55</v>
      </c>
      <c r="O37" s="33">
        <f>IF(ISBLANK(N38),"",Long3[[#This Row],[Adj Close]]/N38-1)</f>
        <v>-1.9237375472346274E-2</v>
      </c>
      <c r="P37" s="37">
        <v>44123</v>
      </c>
      <c r="Q37" s="44">
        <v>57.118430609999997</v>
      </c>
      <c r="R37" s="36">
        <f>IF(ISBLANK(Q38),"",Long4[[#This Row],[Adj Close]]/Q38-1)</f>
        <v>7.0325900514578432E-3</v>
      </c>
      <c r="S37" s="29">
        <v>44123</v>
      </c>
      <c r="T37" s="44">
        <v>128.6256961</v>
      </c>
      <c r="U37" s="33">
        <f>IF(ISBLANK(T38),"",Long5[[#This Row],[Adj Close]]/T38-1)</f>
        <v>2.5471842872487382E-2</v>
      </c>
      <c r="V37" s="37">
        <v>44123</v>
      </c>
      <c r="W37" s="44">
        <v>192.36</v>
      </c>
      <c r="X37" s="36">
        <f>IF(ISBLANK(W38),"",Long6[[#This Row],[Adj Close]]/W38-1)</f>
        <v>-2.4741431758264043E-2</v>
      </c>
      <c r="AE37" s="29">
        <v>44123</v>
      </c>
      <c r="AF37" s="44">
        <v>45.74</v>
      </c>
      <c r="AG37" s="33">
        <f>IF(ISBLANK(AF38),"",Short0[[#This Row],[Adj Close]]/AF38-1)</f>
        <v>-8.0242897419214865E-3</v>
      </c>
      <c r="AH37" s="37">
        <v>44123</v>
      </c>
      <c r="AI37" s="44">
        <v>120.56</v>
      </c>
      <c r="AJ37" s="36">
        <f>IF(ISBLANK(AI38),"",Short1[[#This Row],[Adj Close]]/AI38-1)</f>
        <v>4.9077619213365731E-2</v>
      </c>
      <c r="AK37" s="29">
        <v>44123</v>
      </c>
      <c r="AL37" s="44">
        <v>84.68</v>
      </c>
      <c r="AM37" s="33">
        <f>IF(ISBLANK(AL38),"",Short2[[#This Row],[Adj Close]]/AL38-1)</f>
        <v>7.9752410427329501E-3</v>
      </c>
      <c r="AN37" s="37">
        <v>44123</v>
      </c>
      <c r="AO37" s="44">
        <v>205.29</v>
      </c>
      <c r="AP37" s="36">
        <f>IF(ISBLANK(AO38),"",Short3[[#This Row],[Adj Close]]/AO38-1)</f>
        <v>-1.7986127720641121E-2</v>
      </c>
    </row>
    <row r="38" spans="1:42" x14ac:dyDescent="0.25">
      <c r="A38" s="37">
        <v>44116</v>
      </c>
      <c r="B38" s="39">
        <v>3483.8100589999999</v>
      </c>
      <c r="C38" s="36">
        <f>IF(ISBLANK(B39), "", GSPC[[#This Row],[Adj Close]]/B39-1)</f>
        <v>1.9182909532711179E-3</v>
      </c>
      <c r="D38" s="37">
        <v>44116</v>
      </c>
      <c r="E38" s="44">
        <v>15.72</v>
      </c>
      <c r="F38" s="36">
        <f>IF(ISBLANK(E39), "", Long0[[#This Row],[Adj Close]]/E39-1)</f>
        <v>6.2162162162162193E-2</v>
      </c>
      <c r="G38" s="29">
        <v>44116</v>
      </c>
      <c r="H38" s="44">
        <v>95.9</v>
      </c>
      <c r="I38" s="33">
        <f>IF(ISBLANK(H39),"",Long1[[#This Row],[Adj Close]]/H39-1)</f>
        <v>0.12585113876496834</v>
      </c>
      <c r="J38" s="37">
        <v>44116</v>
      </c>
      <c r="K38" s="44">
        <v>19.72</v>
      </c>
      <c r="L38" s="36">
        <f>IF(ISBLANK(K39),"",Long2[[#This Row],[Adj Close]]/K39-1)</f>
        <v>0.10848791455874096</v>
      </c>
      <c r="M38" s="29">
        <v>44116</v>
      </c>
      <c r="N38" s="44">
        <v>29.11</v>
      </c>
      <c r="O38" s="33">
        <f>IF(ISBLANK(N39),"",Long3[[#This Row],[Adj Close]]/N39-1)</f>
        <v>5.6624319419237734E-2</v>
      </c>
      <c r="P38" s="37">
        <v>44116</v>
      </c>
      <c r="Q38" s="44">
        <v>56.7195453</v>
      </c>
      <c r="R38" s="36">
        <f>IF(ISBLANK(Q39),"",Long4[[#This Row],[Adj Close]]/Q39-1)</f>
        <v>5.2916741918006105E-2</v>
      </c>
      <c r="S38" s="29">
        <v>44116</v>
      </c>
      <c r="T38" s="44">
        <v>125.4307439</v>
      </c>
      <c r="U38" s="33">
        <f>IF(ISBLANK(T39),"",Long5[[#This Row],[Adj Close]]/T39-1)</f>
        <v>-7.1255522302978491E-2</v>
      </c>
      <c r="V38" s="37">
        <v>44116</v>
      </c>
      <c r="W38" s="44">
        <v>197.24</v>
      </c>
      <c r="X38" s="36">
        <f>IF(ISBLANK(W39),"",Long6[[#This Row],[Adj Close]]/W39-1)</f>
        <v>7.4526040531706306E-2</v>
      </c>
      <c r="AE38" s="29">
        <v>44116</v>
      </c>
      <c r="AF38" s="44">
        <v>46.11</v>
      </c>
      <c r="AG38" s="33">
        <f>IF(ISBLANK(AF39),"",Short0[[#This Row],[Adj Close]]/AF39-1)</f>
        <v>-2.3799221116399538E-3</v>
      </c>
      <c r="AH38" s="37">
        <v>44116</v>
      </c>
      <c r="AI38" s="44">
        <v>114.92</v>
      </c>
      <c r="AJ38" s="36">
        <f>IF(ISBLANK(AI39),"",Short1[[#This Row],[Adj Close]]/AI39-1)</f>
        <v>7.2749583662021777E-3</v>
      </c>
      <c r="AK38" s="29">
        <v>44116</v>
      </c>
      <c r="AL38" s="44">
        <v>84.01</v>
      </c>
      <c r="AM38" s="33">
        <f>IF(ISBLANK(AL39),"",Short2[[#This Row],[Adj Close]]/AL39-1)</f>
        <v>1.3023031472326085E-2</v>
      </c>
      <c r="AN38" s="37">
        <v>44116</v>
      </c>
      <c r="AO38" s="44">
        <v>209.05</v>
      </c>
      <c r="AP38" s="36">
        <f>IF(ISBLANK(AO39),"",Short3[[#This Row],[Adj Close]]/AO39-1)</f>
        <v>8.5635646032405477E-2</v>
      </c>
    </row>
    <row r="39" spans="1:42" x14ac:dyDescent="0.25">
      <c r="A39" s="37">
        <v>44109</v>
      </c>
      <c r="B39" s="39">
        <v>3477.139893</v>
      </c>
      <c r="C39" s="36">
        <f>IF(ISBLANK(B40), "", GSPC[[#This Row],[Adj Close]]/B40-1)</f>
        <v>3.8442003690838167E-2</v>
      </c>
      <c r="D39" s="37">
        <v>44109</v>
      </c>
      <c r="E39" s="44">
        <v>14.8</v>
      </c>
      <c r="F39" s="36">
        <f>IF(ISBLANK(E40), "", Long0[[#This Row],[Adj Close]]/E40-1)</f>
        <v>4.1520056298381514E-2</v>
      </c>
      <c r="G39" s="29">
        <v>44109</v>
      </c>
      <c r="H39" s="44">
        <v>85.18</v>
      </c>
      <c r="I39" s="33">
        <f>IF(ISBLANK(H40),"",Long1[[#This Row],[Adj Close]]/H40-1)</f>
        <v>3.5749027237354181E-2</v>
      </c>
      <c r="J39" s="37">
        <v>44109</v>
      </c>
      <c r="K39" s="44">
        <v>17.79</v>
      </c>
      <c r="L39" s="36">
        <f>IF(ISBLANK(K40),"",Long2[[#This Row],[Adj Close]]/K40-1)</f>
        <v>-5.4729011689691909E-2</v>
      </c>
      <c r="M39" s="29">
        <v>44109</v>
      </c>
      <c r="N39" s="44">
        <v>27.55</v>
      </c>
      <c r="O39" s="33">
        <f>IF(ISBLANK(N40),"",Long3[[#This Row],[Adj Close]]/N40-1)</f>
        <v>5.6770233985423912E-2</v>
      </c>
      <c r="P39" s="37">
        <v>44109</v>
      </c>
      <c r="Q39" s="44">
        <v>53.86897467</v>
      </c>
      <c r="R39" s="36">
        <f>IF(ISBLANK(Q40),"",Long4[[#This Row],[Adj Close]]/Q40-1)</f>
        <v>6.4807692307692344E-2</v>
      </c>
      <c r="S39" s="29">
        <v>44109</v>
      </c>
      <c r="T39" s="44">
        <v>135.0540939</v>
      </c>
      <c r="U39" s="33">
        <f>IF(ISBLANK(T40),"",Long5[[#This Row],[Adj Close]]/T40-1)</f>
        <v>4.6610485494816833E-2</v>
      </c>
      <c r="V39" s="37">
        <v>44109</v>
      </c>
      <c r="W39" s="44">
        <v>183.56</v>
      </c>
      <c r="X39" s="36">
        <f>IF(ISBLANK(W40),"",Long6[[#This Row],[Adj Close]]/W40-1)</f>
        <v>8.1482354327461426E-2</v>
      </c>
      <c r="AE39" s="29">
        <v>44109</v>
      </c>
      <c r="AF39" s="44">
        <v>46.22</v>
      </c>
      <c r="AG39" s="33">
        <f>IF(ISBLANK(AF40),"",Short0[[#This Row],[Adj Close]]/AF40-1)</f>
        <v>6.7523415377914731E-3</v>
      </c>
      <c r="AH39" s="37">
        <v>44109</v>
      </c>
      <c r="AI39" s="44">
        <v>114.09</v>
      </c>
      <c r="AJ39" s="36">
        <f>IF(ISBLANK(AI40),"",Short1[[#This Row],[Adj Close]]/AI40-1)</f>
        <v>8.8956762431994019E-2</v>
      </c>
      <c r="AK39" s="29">
        <v>44109</v>
      </c>
      <c r="AL39" s="44">
        <v>82.93</v>
      </c>
      <c r="AM39" s="33">
        <f>IF(ISBLANK(AL40),"",Short2[[#This Row],[Adj Close]]/AL40-1)</f>
        <v>6.951250967242717E-2</v>
      </c>
      <c r="AN39" s="37">
        <v>44109</v>
      </c>
      <c r="AO39" s="44">
        <v>192.56</v>
      </c>
      <c r="AP39" s="36">
        <f>IF(ISBLANK(AO40),"",Short3[[#This Row],[Adj Close]]/AO40-1)</f>
        <v>9.4650673639929517E-2</v>
      </c>
    </row>
    <row r="40" spans="1:42" x14ac:dyDescent="0.25">
      <c r="A40" s="37">
        <v>44102</v>
      </c>
      <c r="B40" s="39">
        <v>3348.419922</v>
      </c>
      <c r="C40" s="36">
        <f>IF(ISBLANK(B41), "", GSPC[[#This Row],[Adj Close]]/B41-1)</f>
        <v>1.5146450643849452E-2</v>
      </c>
      <c r="D40" s="37">
        <v>44102</v>
      </c>
      <c r="E40" s="44">
        <v>14.21</v>
      </c>
      <c r="F40" s="36">
        <f>IF(ISBLANK(E41), "", Long0[[#This Row],[Adj Close]]/E41-1)</f>
        <v>-0.12066831683168311</v>
      </c>
      <c r="G40" s="29">
        <v>44102</v>
      </c>
      <c r="H40" s="44">
        <v>82.24</v>
      </c>
      <c r="I40" s="33">
        <f>IF(ISBLANK(H41),"",Long1[[#This Row],[Adj Close]]/H41-1)</f>
        <v>-8.9661279610360967E-2</v>
      </c>
      <c r="J40" s="37">
        <v>44102</v>
      </c>
      <c r="K40" s="44">
        <v>18.82</v>
      </c>
      <c r="L40" s="36">
        <f>IF(ISBLANK(K41),"",Long2[[#This Row],[Adj Close]]/K41-1)</f>
        <v>-2.2845275181723856E-2</v>
      </c>
      <c r="M40" s="29">
        <v>44102</v>
      </c>
      <c r="N40" s="44">
        <v>26.07</v>
      </c>
      <c r="O40" s="33">
        <f>IF(ISBLANK(N41),"",Long3[[#This Row],[Adj Close]]/N41-1)</f>
        <v>-5.1999999999999935E-2</v>
      </c>
      <c r="P40" s="37">
        <v>44102</v>
      </c>
      <c r="Q40" s="44">
        <v>50.590331999999997</v>
      </c>
      <c r="R40" s="36">
        <f>IF(ISBLANK(Q41),"",Long4[[#This Row],[Adj Close]]/Q41-1)</f>
        <v>-6.1541238043674507E-2</v>
      </c>
      <c r="S40" s="29">
        <v>44102</v>
      </c>
      <c r="T40" s="44">
        <v>129.03950015000001</v>
      </c>
      <c r="U40" s="33">
        <f>IF(ISBLANK(T41),"",Long5[[#This Row],[Adj Close]]/T41-1)</f>
        <v>3.6676646706585991E-3</v>
      </c>
      <c r="V40" s="37">
        <v>44102</v>
      </c>
      <c r="W40" s="44">
        <v>169.73</v>
      </c>
      <c r="X40" s="36">
        <f>IF(ISBLANK(W41),"",Long6[[#This Row],[Adj Close]]/W41-1)</f>
        <v>5.7478075373311732E-3</v>
      </c>
      <c r="AE40" s="29">
        <v>44102</v>
      </c>
      <c r="AF40" s="44">
        <v>45.91</v>
      </c>
      <c r="AG40" s="33">
        <f>IF(ISBLANK(AF41),"",Short0[[#This Row],[Adj Close]]/AF41-1)</f>
        <v>-6.4588427057864717E-2</v>
      </c>
      <c r="AH40" s="37">
        <v>44102</v>
      </c>
      <c r="AI40" s="44">
        <v>104.77</v>
      </c>
      <c r="AJ40" s="36">
        <f>IF(ISBLANK(AI41),"",Short1[[#This Row],[Adj Close]]/AI41-1)</f>
        <v>-8.1416264318848741E-3</v>
      </c>
      <c r="AK40" s="29">
        <v>44102</v>
      </c>
      <c r="AL40" s="44">
        <v>77.540000000000006</v>
      </c>
      <c r="AM40" s="33">
        <f>IF(ISBLANK(AL41),"",Short2[[#This Row],[Adj Close]]/AL41-1)</f>
        <v>-7.6785257230610471E-3</v>
      </c>
      <c r="AN40" s="37">
        <v>44102</v>
      </c>
      <c r="AO40" s="44">
        <v>175.91</v>
      </c>
      <c r="AP40" s="36">
        <f>IF(ISBLANK(AO41),"",Short3[[#This Row],[Adj Close]]/AO41-1)</f>
        <v>-9.9617289509230655E-3</v>
      </c>
    </row>
    <row r="41" spans="1:42" x14ac:dyDescent="0.25">
      <c r="A41" s="37">
        <v>44095</v>
      </c>
      <c r="B41" s="39">
        <v>3298.459961</v>
      </c>
      <c r="C41" s="36">
        <f>IF(ISBLANK(B42), "", GSPC[[#This Row],[Adj Close]]/B42-1)</f>
        <v>-6.3293267249140417E-3</v>
      </c>
      <c r="D41" s="37">
        <v>44095</v>
      </c>
      <c r="E41" s="44">
        <v>16.16</v>
      </c>
      <c r="F41" s="36">
        <f>IF(ISBLANK(E42), "", Long0[[#This Row],[Adj Close]]/E42-1)</f>
        <v>7.3041168658698474E-2</v>
      </c>
      <c r="G41" s="29">
        <v>44095</v>
      </c>
      <c r="H41" s="44">
        <v>90.34</v>
      </c>
      <c r="I41" s="33">
        <f>IF(ISBLANK(H42),"",Long1[[#This Row],[Adj Close]]/H42-1)</f>
        <v>5.046511627906991E-2</v>
      </c>
      <c r="J41" s="37">
        <v>44095</v>
      </c>
      <c r="K41" s="44">
        <v>19.260000000000002</v>
      </c>
      <c r="L41" s="36">
        <f>IF(ISBLANK(K42),"",Long2[[#This Row],[Adj Close]]/K42-1)</f>
        <v>8.690744920993243E-2</v>
      </c>
      <c r="M41" s="29">
        <v>44095</v>
      </c>
      <c r="N41" s="44">
        <v>27.5</v>
      </c>
      <c r="O41" s="33">
        <f>IF(ISBLANK(N42),"",Long3[[#This Row],[Adj Close]]/N42-1)</f>
        <v>8.0645161290322509E-3</v>
      </c>
      <c r="P41" s="37">
        <v>44095</v>
      </c>
      <c r="Q41" s="44">
        <v>53.907890309999999</v>
      </c>
      <c r="R41" s="36">
        <f>IF(ISBLANK(Q42),"",Long4[[#This Row],[Adj Close]]/Q42-1)</f>
        <v>1.6510731975784232E-2</v>
      </c>
      <c r="S41" s="29">
        <v>44095</v>
      </c>
      <c r="T41" s="44">
        <v>128.56795600000001</v>
      </c>
      <c r="U41" s="33">
        <f>IF(ISBLANK(T42),"",Long5[[#This Row],[Adj Close]]/T42-1)</f>
        <v>-8.0190080190079005E-3</v>
      </c>
      <c r="V41" s="37">
        <v>44095</v>
      </c>
      <c r="W41" s="44">
        <v>168.76</v>
      </c>
      <c r="X41" s="36">
        <f>IF(ISBLANK(W42),"",Long6[[#This Row],[Adj Close]]/W42-1)</f>
        <v>1.8282749049659097E-2</v>
      </c>
      <c r="AE41" s="29">
        <v>44095</v>
      </c>
      <c r="AF41" s="44">
        <v>49.08</v>
      </c>
      <c r="AG41" s="33">
        <f>IF(ISBLANK(AF42),"",Short0[[#This Row],[Adj Close]]/AF42-1)</f>
        <v>-6.1926605504587173E-2</v>
      </c>
      <c r="AH41" s="37">
        <v>44095</v>
      </c>
      <c r="AI41" s="44">
        <v>105.63</v>
      </c>
      <c r="AJ41" s="36">
        <f>IF(ISBLANK(AI42),"",Short1[[#This Row],[Adj Close]]/AI42-1)</f>
        <v>-1.6297262059973949E-2</v>
      </c>
      <c r="AK41" s="29">
        <v>44095</v>
      </c>
      <c r="AL41" s="44">
        <v>78.14</v>
      </c>
      <c r="AM41" s="33">
        <f>IF(ISBLANK(AL42),"",Short2[[#This Row],[Adj Close]]/AL42-1)</f>
        <v>3.4966887417218651E-2</v>
      </c>
      <c r="AN41" s="37">
        <v>44095</v>
      </c>
      <c r="AO41" s="44">
        <v>177.68</v>
      </c>
      <c r="AP41" s="36">
        <f>IF(ISBLANK(AO42),"",Short3[[#This Row],[Adj Close]]/AO42-1)</f>
        <v>-7.8566613078877801E-2</v>
      </c>
    </row>
    <row r="42" spans="1:42" x14ac:dyDescent="0.25">
      <c r="A42" s="37">
        <v>44088</v>
      </c>
      <c r="B42" s="39">
        <v>3319.469971</v>
      </c>
      <c r="C42" s="36">
        <f>IF(ISBLANK(B43), "", GSPC[[#This Row],[Adj Close]]/B43-1)</f>
        <v>-6.4352568824690426E-3</v>
      </c>
      <c r="D42" s="37">
        <v>44088</v>
      </c>
      <c r="E42" s="44">
        <v>15.06</v>
      </c>
      <c r="F42" s="36">
        <f>IF(ISBLANK(E43), "", Long0[[#This Row],[Adj Close]]/E43-1)</f>
        <v>-2.5873221216041409E-2</v>
      </c>
      <c r="G42" s="29">
        <v>44088</v>
      </c>
      <c r="H42" s="44">
        <v>86</v>
      </c>
      <c r="I42" s="33">
        <f>IF(ISBLANK(H43),"",Long1[[#This Row],[Adj Close]]/H43-1)</f>
        <v>-1.5567765567765512E-2</v>
      </c>
      <c r="J42" s="37">
        <v>44088</v>
      </c>
      <c r="K42" s="44">
        <v>17.72</v>
      </c>
      <c r="L42" s="36">
        <f>IF(ISBLANK(K43),"",Long2[[#This Row],[Adj Close]]/K43-1)</f>
        <v>-4.1125541125541232E-2</v>
      </c>
      <c r="M42" s="29">
        <v>44088</v>
      </c>
      <c r="N42" s="44">
        <v>27.28</v>
      </c>
      <c r="O42" s="33">
        <f>IF(ISBLANK(N43),"",Long3[[#This Row],[Adj Close]]/N43-1)</f>
        <v>-3.536067892503536E-2</v>
      </c>
      <c r="P42" s="37">
        <v>44088</v>
      </c>
      <c r="Q42" s="44">
        <v>53.03228841</v>
      </c>
      <c r="R42" s="36">
        <f>IF(ISBLANK(Q43),"",Long4[[#This Row],[Adj Close]]/Q43-1)</f>
        <v>-3.4195605953224684E-2</v>
      </c>
      <c r="S42" s="29">
        <v>44088</v>
      </c>
      <c r="T42" s="44">
        <v>129.60727779999999</v>
      </c>
      <c r="U42" s="33">
        <f>IF(ISBLANK(T43),"",Long5[[#This Row],[Adj Close]]/T43-1)</f>
        <v>-0.10392548236859611</v>
      </c>
      <c r="V42" s="37">
        <v>44088</v>
      </c>
      <c r="W42" s="44">
        <v>165.73</v>
      </c>
      <c r="X42" s="36">
        <f>IF(ISBLANK(W43),"",Long6[[#This Row],[Adj Close]]/W43-1)</f>
        <v>-4.3736656857653933E-2</v>
      </c>
      <c r="AE42" s="29">
        <v>44088</v>
      </c>
      <c r="AF42" s="44">
        <v>52.32</v>
      </c>
      <c r="AG42" s="33">
        <f>IF(ISBLANK(AF43),"",Short0[[#This Row],[Adj Close]]/AF43-1)</f>
        <v>3.3379419316610592E-2</v>
      </c>
      <c r="AH42" s="37">
        <v>44088</v>
      </c>
      <c r="AI42" s="44">
        <v>107.38</v>
      </c>
      <c r="AJ42" s="36">
        <f>IF(ISBLANK(AI43),"",Short1[[#This Row],[Adj Close]]/AI43-1)</f>
        <v>-1.2143514259429722E-2</v>
      </c>
      <c r="AK42" s="29">
        <v>44088</v>
      </c>
      <c r="AL42" s="44">
        <v>75.5</v>
      </c>
      <c r="AM42" s="33">
        <f>IF(ISBLANK(AL43),"",Short2[[#This Row],[Adj Close]]/AL43-1)</f>
        <v>2.5229053246580424E-3</v>
      </c>
      <c r="AN42" s="37">
        <v>44088</v>
      </c>
      <c r="AO42" s="44">
        <v>192.83</v>
      </c>
      <c r="AP42" s="36">
        <f>IF(ISBLANK(AO43),"",Short3[[#This Row],[Adj Close]]/AO43-1)</f>
        <v>-6.7192337461300267E-2</v>
      </c>
    </row>
    <row r="43" spans="1:42" x14ac:dyDescent="0.25">
      <c r="A43" s="37">
        <v>44081</v>
      </c>
      <c r="B43" s="39">
        <v>3340.969971</v>
      </c>
      <c r="C43" s="36">
        <f>IF(ISBLANK(B44), "", GSPC[[#This Row],[Adj Close]]/B44-1)</f>
        <v>-2.5092207372889086E-2</v>
      </c>
      <c r="D43" s="37">
        <v>44081</v>
      </c>
      <c r="E43" s="44">
        <v>15.46</v>
      </c>
      <c r="F43" s="36">
        <f>IF(ISBLANK(E44), "", Long0[[#This Row],[Adj Close]]/E44-1)</f>
        <v>-4.4499381953028383E-2</v>
      </c>
      <c r="G43" s="29">
        <v>44081</v>
      </c>
      <c r="H43" s="44">
        <v>87.36</v>
      </c>
      <c r="I43" s="33">
        <f>IF(ISBLANK(H44),"",Long1[[#This Row],[Adj Close]]/H44-1)</f>
        <v>-1.176470588235301E-2</v>
      </c>
      <c r="J43" s="37">
        <v>44081</v>
      </c>
      <c r="K43" s="44">
        <v>18.48</v>
      </c>
      <c r="L43" s="36">
        <f>IF(ISBLANK(K44),"",Long2[[#This Row],[Adj Close]]/K44-1)</f>
        <v>3.2573289902280145E-3</v>
      </c>
      <c r="M43" s="29">
        <v>44081</v>
      </c>
      <c r="N43" s="44">
        <v>28.28</v>
      </c>
      <c r="O43" s="33">
        <f>IF(ISBLANK(N44),"",Long3[[#This Row],[Adj Close]]/N44-1)</f>
        <v>2.27848101265824E-2</v>
      </c>
      <c r="P43" s="37">
        <v>44081</v>
      </c>
      <c r="Q43" s="44">
        <v>54.909968040000003</v>
      </c>
      <c r="R43" s="36">
        <f>IF(ISBLANK(Q44),"",Long4[[#This Row],[Adj Close]]/Q44-1)</f>
        <v>-3.1737862412077544E-2</v>
      </c>
      <c r="S43" s="29">
        <v>44081</v>
      </c>
      <c r="T43" s="44">
        <v>144.63895049999999</v>
      </c>
      <c r="U43" s="33">
        <f>IF(ISBLANK(T44),"",Long5[[#This Row],[Adj Close]]/T44-1)</f>
        <v>-9.2555696431805834E-2</v>
      </c>
      <c r="V43" s="37">
        <v>44081</v>
      </c>
      <c r="W43" s="44">
        <v>173.31</v>
      </c>
      <c r="X43" s="36">
        <f>IF(ISBLANK(W44),"",Long6[[#This Row],[Adj Close]]/W44-1)</f>
        <v>-2.7386497558785527E-2</v>
      </c>
      <c r="AE43" s="29">
        <v>44081</v>
      </c>
      <c r="AF43" s="44">
        <v>50.63</v>
      </c>
      <c r="AG43" s="33">
        <f>IF(ISBLANK(AF44),"",Short0[[#This Row],[Adj Close]]/AF44-1)</f>
        <v>1.9790223629527759E-3</v>
      </c>
      <c r="AH43" s="37">
        <v>44081</v>
      </c>
      <c r="AI43" s="44">
        <v>108.7</v>
      </c>
      <c r="AJ43" s="36">
        <f>IF(ISBLANK(AI44),"",Short1[[#This Row],[Adj Close]]/AI44-1)</f>
        <v>-2.2657795360546684E-2</v>
      </c>
      <c r="AK43" s="29">
        <v>44081</v>
      </c>
      <c r="AL43" s="44">
        <v>75.31</v>
      </c>
      <c r="AM43" s="33">
        <f>IF(ISBLANK(AL44),"",Short2[[#This Row],[Adj Close]]/AL44-1)</f>
        <v>-6.4643799472294816E-3</v>
      </c>
      <c r="AN43" s="37">
        <v>44081</v>
      </c>
      <c r="AO43" s="44">
        <v>206.72</v>
      </c>
      <c r="AP43" s="36">
        <f>IF(ISBLANK(AO44),"",Short3[[#This Row],[Adj Close]]/AO44-1)</f>
        <v>-4.0252565114443528E-2</v>
      </c>
    </row>
    <row r="44" spans="1:42" x14ac:dyDescent="0.25">
      <c r="A44" s="37">
        <v>44074</v>
      </c>
      <c r="B44" s="39">
        <v>3426.959961</v>
      </c>
      <c r="C44" s="36">
        <f>IF(ISBLANK(B45), "", GSPC[[#This Row],[Adj Close]]/B45-1)</f>
        <v>-2.3104280993770598E-2</v>
      </c>
      <c r="D44" s="37">
        <v>44074</v>
      </c>
      <c r="E44" s="44">
        <v>16.18</v>
      </c>
      <c r="F44" s="36">
        <f>IF(ISBLANK(E45), "", Long0[[#This Row],[Adj Close]]/E45-1)</f>
        <v>-9.7919216646267238E-3</v>
      </c>
      <c r="G44" s="29">
        <v>44074</v>
      </c>
      <c r="H44" s="44">
        <v>88.4</v>
      </c>
      <c r="I44" s="33">
        <f>IF(ISBLANK(H45),"",Long1[[#This Row],[Adj Close]]/H45-1)</f>
        <v>6.2755470064919328E-2</v>
      </c>
      <c r="J44" s="37">
        <v>44074</v>
      </c>
      <c r="K44" s="44">
        <v>18.420000000000002</v>
      </c>
      <c r="L44" s="36">
        <f>IF(ISBLANK(K45),"",Long2[[#This Row],[Adj Close]]/K45-1)</f>
        <v>3.4250421111735152E-2</v>
      </c>
      <c r="M44" s="29">
        <v>44074</v>
      </c>
      <c r="N44" s="44">
        <v>27.65</v>
      </c>
      <c r="O44" s="33">
        <f>IF(ISBLANK(N45),"",Long3[[#This Row],[Adj Close]]/N45-1)</f>
        <v>-1.3204853675945816E-2</v>
      </c>
      <c r="P44" s="37">
        <v>44074</v>
      </c>
      <c r="Q44" s="44">
        <v>56.70981639</v>
      </c>
      <c r="R44" s="36">
        <f>IF(ISBLANK(Q45),"",Long4[[#This Row],[Adj Close]]/Q45-1)</f>
        <v>-5.6294779938587114E-3</v>
      </c>
      <c r="S44" s="29">
        <v>44074</v>
      </c>
      <c r="T44" s="44">
        <v>159.39154604999999</v>
      </c>
      <c r="U44" s="33">
        <f>IF(ISBLANK(T45),"",Long5[[#This Row],[Adj Close]]/T45-1)</f>
        <v>2.4815397651614113E-3</v>
      </c>
      <c r="V44" s="37">
        <v>44074</v>
      </c>
      <c r="W44" s="44">
        <v>178.19</v>
      </c>
      <c r="X44" s="36">
        <f>IF(ISBLANK(W45),"",Long6[[#This Row],[Adj Close]]/W45-1)</f>
        <v>-1.6557205143771681E-2</v>
      </c>
      <c r="AE44" s="29">
        <v>44074</v>
      </c>
      <c r="AF44" s="44">
        <v>50.53</v>
      </c>
      <c r="AG44" s="33">
        <f>IF(ISBLANK(AF45),"",Short0[[#This Row],[Adj Close]]/AF45-1)</f>
        <v>6.4686051411715129E-2</v>
      </c>
      <c r="AH44" s="37">
        <v>44074</v>
      </c>
      <c r="AI44" s="44">
        <v>111.22</v>
      </c>
      <c r="AJ44" s="36">
        <f>IF(ISBLANK(AI45),"",Short1[[#This Row],[Adj Close]]/AI45-1)</f>
        <v>-4.2972247090421467E-3</v>
      </c>
      <c r="AK44" s="29">
        <v>44074</v>
      </c>
      <c r="AL44" s="44">
        <v>75.8</v>
      </c>
      <c r="AM44" s="33">
        <f>IF(ISBLANK(AL45),"",Short2[[#This Row],[Adj Close]]/AL45-1)</f>
        <v>-1.4816740317130206E-2</v>
      </c>
      <c r="AN44" s="37">
        <v>44074</v>
      </c>
      <c r="AO44" s="44">
        <v>215.39</v>
      </c>
      <c r="AP44" s="36">
        <f>IF(ISBLANK(AO45),"",Short3[[#This Row],[Adj Close]]/AO45-1)</f>
        <v>7.6035369935554709E-2</v>
      </c>
    </row>
    <row r="45" spans="1:42" x14ac:dyDescent="0.25">
      <c r="A45" s="37">
        <v>44067</v>
      </c>
      <c r="B45" s="39">
        <v>3508.01001</v>
      </c>
      <c r="C45" s="36">
        <f>IF(ISBLANK(B46), "", GSPC[[#This Row],[Adj Close]]/B46-1)</f>
        <v>3.2630226680951058E-2</v>
      </c>
      <c r="D45" s="37">
        <v>44067</v>
      </c>
      <c r="E45" s="44">
        <v>16.34</v>
      </c>
      <c r="F45" s="36">
        <f>IF(ISBLANK(E46), "", Long0[[#This Row],[Adj Close]]/E46-1)</f>
        <v>1.2391573729863659E-2</v>
      </c>
      <c r="G45" s="29">
        <v>44067</v>
      </c>
      <c r="H45" s="44">
        <v>83.18</v>
      </c>
      <c r="I45" s="33">
        <f>IF(ISBLANK(H46),"",Long1[[#This Row],[Adj Close]]/H46-1)</f>
        <v>-3.2678218397487968E-2</v>
      </c>
      <c r="J45" s="37">
        <v>44067</v>
      </c>
      <c r="K45" s="44">
        <v>17.809999999999999</v>
      </c>
      <c r="L45" s="36">
        <f>IF(ISBLANK(K46),"",Long2[[#This Row],[Adj Close]]/K46-1)</f>
        <v>2.0045819014891109E-2</v>
      </c>
      <c r="M45" s="29">
        <v>44067</v>
      </c>
      <c r="N45" s="44">
        <v>28.02</v>
      </c>
      <c r="O45" s="33">
        <f>IF(ISBLANK(N46),"",Long3[[#This Row],[Adj Close]]/N46-1)</f>
        <v>-3.7774725274725363E-2</v>
      </c>
      <c r="P45" s="37">
        <v>44067</v>
      </c>
      <c r="Q45" s="44">
        <v>57.030870419999999</v>
      </c>
      <c r="R45" s="36">
        <f>IF(ISBLANK(Q46),"",Long4[[#This Row],[Adj Close]]/Q46-1)</f>
        <v>6.0065213660545069E-3</v>
      </c>
      <c r="S45" s="29">
        <v>44067</v>
      </c>
      <c r="T45" s="44">
        <v>158.9969887</v>
      </c>
      <c r="U45" s="33">
        <f>IF(ISBLANK(T46),"",Long5[[#This Row],[Adj Close]]/T46-1)</f>
        <v>4.9949161159125621E-2</v>
      </c>
      <c r="V45" s="37">
        <v>44067</v>
      </c>
      <c r="W45" s="44">
        <v>181.19</v>
      </c>
      <c r="X45" s="36">
        <f>IF(ISBLANK(W46),"",Long6[[#This Row],[Adj Close]]/W46-1)</f>
        <v>-3.903473879607533E-2</v>
      </c>
      <c r="AE45" s="29">
        <v>44067</v>
      </c>
      <c r="AF45" s="44">
        <v>47.46</v>
      </c>
      <c r="AG45" s="33">
        <f>IF(ISBLANK(AF46),"",Short0[[#This Row],[Adj Close]]/AF46-1)</f>
        <v>-2.3858494446729717E-2</v>
      </c>
      <c r="AH45" s="37">
        <v>44067</v>
      </c>
      <c r="AI45" s="44">
        <v>111.7</v>
      </c>
      <c r="AJ45" s="36">
        <f>IF(ISBLANK(AI46),"",Short1[[#This Row],[Adj Close]]/AI46-1)</f>
        <v>3.5217794253938894E-2</v>
      </c>
      <c r="AK45" s="29">
        <v>44067</v>
      </c>
      <c r="AL45" s="44">
        <v>76.94</v>
      </c>
      <c r="AM45" s="33">
        <f>IF(ISBLANK(AL46),"",Short2[[#This Row],[Adj Close]]/AL46-1)</f>
        <v>3.1643872351836855E-2</v>
      </c>
      <c r="AN45" s="37">
        <v>44067</v>
      </c>
      <c r="AO45" s="44">
        <v>200.17</v>
      </c>
      <c r="AP45" s="36">
        <f>IF(ISBLANK(AO46),"",Short3[[#This Row],[Adj Close]]/AO46-1)</f>
        <v>3.5165744427780865E-2</v>
      </c>
    </row>
    <row r="46" spans="1:42" x14ac:dyDescent="0.25">
      <c r="A46" s="37">
        <v>44060</v>
      </c>
      <c r="B46" s="39">
        <v>3397.1599120000001</v>
      </c>
      <c r="C46" s="36">
        <f>IF(ISBLANK(B47), "", GSPC[[#This Row],[Adj Close]]/B47-1)</f>
        <v>7.2074990864299249E-3</v>
      </c>
      <c r="D46" s="37">
        <v>44060</v>
      </c>
      <c r="E46" s="44">
        <v>16.14</v>
      </c>
      <c r="F46" s="36">
        <f>IF(ISBLANK(E47), "", Long0[[#This Row],[Adj Close]]/E47-1)</f>
        <v>-1.7052375152253441E-2</v>
      </c>
      <c r="G46" s="29">
        <v>44060</v>
      </c>
      <c r="H46" s="44">
        <v>85.99</v>
      </c>
      <c r="I46" s="33">
        <f>IF(ISBLANK(H47),"",Long1[[#This Row],[Adj Close]]/H47-1)</f>
        <v>0.1189329863370201</v>
      </c>
      <c r="J46" s="37">
        <v>44060</v>
      </c>
      <c r="K46" s="44">
        <v>17.46</v>
      </c>
      <c r="L46" s="36">
        <f>IF(ISBLANK(K47),"",Long2[[#This Row],[Adj Close]]/K47-1)</f>
        <v>8.1784386617100413E-2</v>
      </c>
      <c r="M46" s="29">
        <v>44060</v>
      </c>
      <c r="N46" s="44">
        <v>29.12</v>
      </c>
      <c r="O46" s="33">
        <f>IF(ISBLANK(N47),"",Long3[[#This Row],[Adj Close]]/N47-1)</f>
        <v>9.8867924528301954E-2</v>
      </c>
      <c r="P46" s="37">
        <v>44060</v>
      </c>
      <c r="Q46" s="44">
        <v>56.690358570000001</v>
      </c>
      <c r="R46" s="36">
        <f>IF(ISBLANK(Q47),"",Long4[[#This Row],[Adj Close]]/Q47-1)</f>
        <v>2.0636285468615956E-3</v>
      </c>
      <c r="S46" s="29">
        <v>44060</v>
      </c>
      <c r="T46" s="44">
        <v>151.43303560000001</v>
      </c>
      <c r="U46" s="33">
        <f>IF(ISBLANK(T47),"",Long5[[#This Row],[Adj Close]]/T47-1)</f>
        <v>-6.7109319421389535E-2</v>
      </c>
      <c r="V46" s="37">
        <v>44060</v>
      </c>
      <c r="W46" s="44">
        <v>188.55</v>
      </c>
      <c r="X46" s="36">
        <f>IF(ISBLANK(W47),"",Long6[[#This Row],[Adj Close]]/W47-1)</f>
        <v>1.0666809605488936E-2</v>
      </c>
      <c r="AE46" s="29">
        <v>44060</v>
      </c>
      <c r="AF46" s="44">
        <v>48.62</v>
      </c>
      <c r="AG46" s="33">
        <f>IF(ISBLANK(AF47),"",Short0[[#This Row],[Adj Close]]/AF47-1)</f>
        <v>7.5187969924811915E-2</v>
      </c>
      <c r="AH46" s="37">
        <v>44060</v>
      </c>
      <c r="AI46" s="44">
        <v>107.9</v>
      </c>
      <c r="AJ46" s="36">
        <f>IF(ISBLANK(AI47),"",Short1[[#This Row],[Adj Close]]/AI47-1)</f>
        <v>5.0121654501216639E-2</v>
      </c>
      <c r="AK46" s="29">
        <v>44060</v>
      </c>
      <c r="AL46" s="44">
        <v>74.58</v>
      </c>
      <c r="AM46" s="33">
        <f>IF(ISBLANK(AL47),"",Short2[[#This Row],[Adj Close]]/AL47-1)</f>
        <v>1.7601309864920145E-2</v>
      </c>
      <c r="AN46" s="37">
        <v>44060</v>
      </c>
      <c r="AO46" s="44">
        <v>193.37</v>
      </c>
      <c r="AP46" s="36">
        <f>IF(ISBLANK(AO47),"",Short3[[#This Row],[Adj Close]]/AO47-1)</f>
        <v>-9.4963961434054056E-2</v>
      </c>
    </row>
    <row r="47" spans="1:42" x14ac:dyDescent="0.25">
      <c r="A47" s="37">
        <v>44053</v>
      </c>
      <c r="B47" s="39">
        <v>3372.8500979999999</v>
      </c>
      <c r="C47" s="36">
        <f>IF(ISBLANK(B48), "", GSPC[[#This Row],[Adj Close]]/B48-1)</f>
        <v>6.4363672427685259E-3</v>
      </c>
      <c r="D47" s="37">
        <v>44053</v>
      </c>
      <c r="E47" s="44">
        <v>16.420000000000002</v>
      </c>
      <c r="F47" s="36">
        <f>IF(ISBLANK(E48), "", Long0[[#This Row],[Adj Close]]/E48-1)</f>
        <v>5.5113288426211771E-3</v>
      </c>
      <c r="G47" s="29">
        <v>44053</v>
      </c>
      <c r="H47" s="44">
        <v>76.849999999999994</v>
      </c>
      <c r="I47" s="33">
        <f>IF(ISBLANK(H48),"",Long1[[#This Row],[Adj Close]]/H48-1)</f>
        <v>-0.1127915031170631</v>
      </c>
      <c r="J47" s="37">
        <v>44053</v>
      </c>
      <c r="K47" s="44">
        <v>16.14</v>
      </c>
      <c r="L47" s="36">
        <f>IF(ISBLANK(K48),"",Long2[[#This Row],[Adj Close]]/K48-1)</f>
        <v>0.1955555555555557</v>
      </c>
      <c r="M47" s="29">
        <v>44053</v>
      </c>
      <c r="N47" s="44">
        <v>26.5</v>
      </c>
      <c r="O47" s="33">
        <f>IF(ISBLANK(N48),"",Long3[[#This Row],[Adj Close]]/N48-1)</f>
        <v>0</v>
      </c>
      <c r="P47" s="37">
        <v>44053</v>
      </c>
      <c r="Q47" s="44">
        <v>56.573611649999997</v>
      </c>
      <c r="R47" s="36">
        <f>IF(ISBLANK(Q48),"",Long4[[#This Row],[Adj Close]]/Q48-1)</f>
        <v>0.21780104712041881</v>
      </c>
      <c r="S47" s="29">
        <v>44053</v>
      </c>
      <c r="T47" s="44">
        <v>162.3266678</v>
      </c>
      <c r="U47" s="33">
        <f>IF(ISBLANK(T48),"",Long5[[#This Row],[Adj Close]]/T48-1)</f>
        <v>6.2618117676703999E-2</v>
      </c>
      <c r="V47" s="37">
        <v>44053</v>
      </c>
      <c r="W47" s="44">
        <v>186.56</v>
      </c>
      <c r="X47" s="36">
        <f>IF(ISBLANK(W48),"",Long6[[#This Row],[Adj Close]]/W48-1)</f>
        <v>0.10876025199096651</v>
      </c>
      <c r="AE47" s="29">
        <v>44053</v>
      </c>
      <c r="AF47" s="44">
        <v>45.22</v>
      </c>
      <c r="AG47" s="33">
        <f>IF(ISBLANK(AF48),"",Short0[[#This Row],[Adj Close]]/AF48-1)</f>
        <v>-6.1538461538461764E-3</v>
      </c>
      <c r="AH47" s="37">
        <v>44053</v>
      </c>
      <c r="AI47" s="44">
        <v>102.75</v>
      </c>
      <c r="AJ47" s="36">
        <f>IF(ISBLANK(AI48),"",Short1[[#This Row],[Adj Close]]/AI48-1)</f>
        <v>2.7191842447265913E-2</v>
      </c>
      <c r="AK47" s="29">
        <v>44053</v>
      </c>
      <c r="AL47" s="44">
        <v>73.290000000000006</v>
      </c>
      <c r="AM47" s="33">
        <f>IF(ISBLANK(AL48),"",Short2[[#This Row],[Adj Close]]/AL48-1)</f>
        <v>1.3973436635307257E-2</v>
      </c>
      <c r="AN47" s="37">
        <v>44053</v>
      </c>
      <c r="AO47" s="44">
        <v>213.66</v>
      </c>
      <c r="AP47" s="36">
        <f>IF(ISBLANK(AO48),"",Short3[[#This Row],[Adj Close]]/AO48-1)</f>
        <v>2.0392568890587048E-2</v>
      </c>
    </row>
    <row r="48" spans="1:42" x14ac:dyDescent="0.25">
      <c r="A48" s="37">
        <v>44046</v>
      </c>
      <c r="B48" s="39">
        <v>3351.280029</v>
      </c>
      <c r="C48" s="36">
        <f>IF(ISBLANK(B49), "", GSPC[[#This Row],[Adj Close]]/B49-1)</f>
        <v>2.4505340413337073E-2</v>
      </c>
      <c r="D48" s="37">
        <v>44046</v>
      </c>
      <c r="E48" s="44">
        <v>16.329999999999998</v>
      </c>
      <c r="F48" s="36">
        <f>IF(ISBLANK(E49), "", Long0[[#This Row],[Adj Close]]/E49-1)</f>
        <v>1.5547263681592094E-2</v>
      </c>
      <c r="G48" s="29">
        <v>44046</v>
      </c>
      <c r="H48" s="44">
        <v>86.62</v>
      </c>
      <c r="I48" s="33">
        <f>IF(ISBLANK(H49),"",Long1[[#This Row],[Adj Close]]/H49-1)</f>
        <v>8.2750000000000101E-2</v>
      </c>
      <c r="J48" s="37">
        <v>44046</v>
      </c>
      <c r="K48" s="44">
        <v>13.5</v>
      </c>
      <c r="L48" s="36">
        <f>IF(ISBLANK(K49),"",Long2[[#This Row],[Adj Close]]/K49-1)</f>
        <v>-2.9542097488921559E-3</v>
      </c>
      <c r="M48" s="29">
        <v>44046</v>
      </c>
      <c r="N48" s="44">
        <v>26.5</v>
      </c>
      <c r="O48" s="33">
        <f>IF(ISBLANK(N49),"",Long3[[#This Row],[Adj Close]]/N49-1)</f>
        <v>2.2771130837514475E-2</v>
      </c>
      <c r="P48" s="37">
        <v>44046</v>
      </c>
      <c r="Q48" s="44">
        <v>46.45554525</v>
      </c>
      <c r="R48" s="36">
        <f>IF(ISBLANK(Q49),"",Long4[[#This Row],[Adj Close]]/Q49-1)</f>
        <v>1.0368176047397482E-2</v>
      </c>
      <c r="S48" s="29">
        <v>44046</v>
      </c>
      <c r="T48" s="44">
        <v>152.7610579</v>
      </c>
      <c r="U48" s="33">
        <f>IF(ISBLANK(T49),"",Long5[[#This Row],[Adj Close]]/T49-1)</f>
        <v>0.14316577848192424</v>
      </c>
      <c r="V48" s="37">
        <v>44046</v>
      </c>
      <c r="W48" s="44">
        <v>168.26</v>
      </c>
      <c r="X48" s="36">
        <f>IF(ISBLANK(W49),"",Long6[[#This Row],[Adj Close]]/W49-1)</f>
        <v>7.3771537970644507E-2</v>
      </c>
      <c r="AE48" s="29">
        <v>44046</v>
      </c>
      <c r="AF48" s="44">
        <v>45.5</v>
      </c>
      <c r="AG48" s="33">
        <f>IF(ISBLANK(AF49),"",Short0[[#This Row],[Adj Close]]/AF49-1)</f>
        <v>1.3814616755793097E-2</v>
      </c>
      <c r="AH48" s="37">
        <v>44046</v>
      </c>
      <c r="AI48" s="44">
        <v>100.03</v>
      </c>
      <c r="AJ48" s="36">
        <f>IF(ISBLANK(AI49),"",Short1[[#This Row],[Adj Close]]/AI49-1)</f>
        <v>4.1111573688592973E-2</v>
      </c>
      <c r="AK48" s="29">
        <v>44046</v>
      </c>
      <c r="AL48" s="44">
        <v>72.28</v>
      </c>
      <c r="AM48" s="33">
        <f>IF(ISBLANK(AL49),"",Short2[[#This Row],[Adj Close]]/AL49-1)</f>
        <v>3.1392694063927085E-2</v>
      </c>
      <c r="AN48" s="37">
        <v>44046</v>
      </c>
      <c r="AO48" s="44">
        <v>209.39</v>
      </c>
      <c r="AP48" s="36">
        <f>IF(ISBLANK(AO49),"",Short3[[#This Row],[Adj Close]]/AO49-1)</f>
        <v>3.6943495270638227E-2</v>
      </c>
    </row>
    <row r="49" spans="1:42" x14ac:dyDescent="0.25">
      <c r="A49" s="37">
        <v>44039</v>
      </c>
      <c r="B49" s="39">
        <v>3271.1201169999999</v>
      </c>
      <c r="C49" s="36">
        <f>IF(ISBLANK(B50), "", GSPC[[#This Row],[Adj Close]]/B50-1)</f>
        <v>1.7256411968727736E-2</v>
      </c>
      <c r="D49" s="37">
        <v>44039</v>
      </c>
      <c r="E49" s="44">
        <v>16.079999999999998</v>
      </c>
      <c r="F49" s="36">
        <f>IF(ISBLANK(E50), "", Long0[[#This Row],[Adj Close]]/E50-1)</f>
        <v>-4.513064133016631E-2</v>
      </c>
      <c r="G49" s="29">
        <v>44039</v>
      </c>
      <c r="H49" s="44">
        <v>80</v>
      </c>
      <c r="I49" s="33">
        <f>IF(ISBLANK(H50),"",Long1[[#This Row],[Adj Close]]/H50-1)</f>
        <v>-2.1204939503555176E-3</v>
      </c>
      <c r="J49" s="37">
        <v>44039</v>
      </c>
      <c r="K49" s="44">
        <v>13.54</v>
      </c>
      <c r="L49" s="36">
        <f>IF(ISBLANK(K50),"",Long2[[#This Row],[Adj Close]]/K50-1)</f>
        <v>2.5757575757575646E-2</v>
      </c>
      <c r="M49" s="29">
        <v>44039</v>
      </c>
      <c r="N49" s="44">
        <v>25.91</v>
      </c>
      <c r="O49" s="33">
        <f>IF(ISBLANK(N50),"",Long3[[#This Row],[Adj Close]]/N50-1)</f>
        <v>2.3210831721469649E-3</v>
      </c>
      <c r="P49" s="37">
        <v>44039</v>
      </c>
      <c r="Q49" s="44">
        <v>45.978828659999998</v>
      </c>
      <c r="R49" s="36">
        <f>IF(ISBLANK(Q50),"",Long4[[#This Row],[Adj Close]]/Q50-1)</f>
        <v>2.0954849859580849E-2</v>
      </c>
      <c r="S49" s="29">
        <v>44039</v>
      </c>
      <c r="T49" s="44">
        <v>133.6298381</v>
      </c>
      <c r="U49" s="33">
        <f>IF(ISBLANK(T50),"",Long5[[#This Row],[Adj Close]]/T50-1)</f>
        <v>4.6183982520907163E-2</v>
      </c>
      <c r="V49" s="37">
        <v>44039</v>
      </c>
      <c r="W49" s="44">
        <v>156.69999999999999</v>
      </c>
      <c r="X49" s="36">
        <f>IF(ISBLANK(W50),"",Long6[[#This Row],[Adj Close]]/W50-1)</f>
        <v>3.0582045379809131E-2</v>
      </c>
      <c r="AE49" s="29">
        <v>44039</v>
      </c>
      <c r="AF49" s="44">
        <v>44.88</v>
      </c>
      <c r="AG49" s="33">
        <f>IF(ISBLANK(AF50),"",Short0[[#This Row],[Adj Close]]/AF50-1)</f>
        <v>-9.7163548581774228E-2</v>
      </c>
      <c r="AH49" s="37">
        <v>44039</v>
      </c>
      <c r="AI49" s="44">
        <v>96.08</v>
      </c>
      <c r="AJ49" s="36">
        <f>IF(ISBLANK(AI50),"",Short1[[#This Row],[Adj Close]]/AI50-1)</f>
        <v>8.7492925863044801E-2</v>
      </c>
      <c r="AK49" s="29">
        <v>44039</v>
      </c>
      <c r="AL49" s="44">
        <v>70.08</v>
      </c>
      <c r="AM49" s="33">
        <f>IF(ISBLANK(AL50),"",Short2[[#This Row],[Adj Close]]/AL50-1)</f>
        <v>3.8676407391491363E-3</v>
      </c>
      <c r="AN49" s="37">
        <v>44039</v>
      </c>
      <c r="AO49" s="44">
        <v>201.93</v>
      </c>
      <c r="AP49" s="36">
        <f>IF(ISBLANK(AO50),"",Short3[[#This Row],[Adj Close]]/AO50-1)</f>
        <v>1.4621646065722027E-2</v>
      </c>
    </row>
    <row r="50" spans="1:42" x14ac:dyDescent="0.25">
      <c r="A50" s="37">
        <v>44032</v>
      </c>
      <c r="B50" s="39">
        <v>3215.6298830000001</v>
      </c>
      <c r="C50" s="36">
        <f>IF(ISBLANK(B51), "", GSPC[[#This Row],[Adj Close]]/B51-1)</f>
        <v>-2.8219717794790711E-3</v>
      </c>
      <c r="D50" s="37">
        <v>44032</v>
      </c>
      <c r="E50" s="44">
        <v>16.84</v>
      </c>
      <c r="F50" s="36">
        <f>IF(ISBLANK(E51), "", Long0[[#This Row],[Adj Close]]/E51-1)</f>
        <v>6.0453400503778232E-2</v>
      </c>
      <c r="G50" s="29">
        <v>44032</v>
      </c>
      <c r="H50" s="44">
        <v>80.17</v>
      </c>
      <c r="I50" s="33">
        <f>IF(ISBLANK(H51),"",Long1[[#This Row],[Adj Close]]/H51-1)</f>
        <v>6.354470681878488E-2</v>
      </c>
      <c r="J50" s="37">
        <v>44032</v>
      </c>
      <c r="K50" s="44">
        <v>13.2</v>
      </c>
      <c r="L50" s="36">
        <f>IF(ISBLANK(K51),"",Long2[[#This Row],[Adj Close]]/K51-1)</f>
        <v>0.13013698630136994</v>
      </c>
      <c r="M50" s="29">
        <v>44032</v>
      </c>
      <c r="N50" s="44">
        <v>25.85</v>
      </c>
      <c r="O50" s="33">
        <f>IF(ISBLANK(N51),"",Long3[[#This Row],[Adj Close]]/N51-1)</f>
        <v>5.9426229508196871E-2</v>
      </c>
      <c r="P50" s="37">
        <v>44032</v>
      </c>
      <c r="Q50" s="44">
        <v>45.03512439</v>
      </c>
      <c r="R50" s="36">
        <f>IF(ISBLANK(Q51),"",Long4[[#This Row],[Adj Close]]/Q51-1)</f>
        <v>3.3951306678579485E-2</v>
      </c>
      <c r="S50" s="29">
        <v>44032</v>
      </c>
      <c r="T50" s="44">
        <v>127.73072455000001</v>
      </c>
      <c r="U50" s="33">
        <f>IF(ISBLANK(T51),"",Long5[[#This Row],[Adj Close]]/T51-1)</f>
        <v>-3.9510818438381889E-2</v>
      </c>
      <c r="V50" s="37">
        <v>44032</v>
      </c>
      <c r="W50" s="44">
        <v>152.05000000000001</v>
      </c>
      <c r="X50" s="36">
        <f>IF(ISBLANK(W51),"",Long6[[#This Row],[Adj Close]]/W51-1)</f>
        <v>-5.6176288019863296E-2</v>
      </c>
      <c r="AE50" s="29">
        <v>44032</v>
      </c>
      <c r="AF50" s="44">
        <v>49.71</v>
      </c>
      <c r="AG50" s="33">
        <f>IF(ISBLANK(AF51),"",Short0[[#This Row],[Adj Close]]/AF51-1)</f>
        <v>0.11257833482542523</v>
      </c>
      <c r="AH50" s="37">
        <v>44032</v>
      </c>
      <c r="AI50" s="44">
        <v>88.35</v>
      </c>
      <c r="AJ50" s="36">
        <f>IF(ISBLANK(AI51),"",Short1[[#This Row],[Adj Close]]/AI51-1)</f>
        <v>4.0023543260741423E-2</v>
      </c>
      <c r="AK50" s="29">
        <v>44032</v>
      </c>
      <c r="AL50" s="44">
        <v>69.81</v>
      </c>
      <c r="AM50" s="33">
        <f>IF(ISBLANK(AL51),"",Short2[[#This Row],[Adj Close]]/AL51-1)</f>
        <v>0.10371541501976278</v>
      </c>
      <c r="AN50" s="37">
        <v>44032</v>
      </c>
      <c r="AO50" s="44">
        <v>199.02</v>
      </c>
      <c r="AP50" s="36">
        <f>IF(ISBLANK(AO51),"",Short3[[#This Row],[Adj Close]]/AO51-1)</f>
        <v>-2.8459848669758259E-2</v>
      </c>
    </row>
    <row r="51" spans="1:42" x14ac:dyDescent="0.25">
      <c r="A51" s="37">
        <v>44025</v>
      </c>
      <c r="B51" s="39">
        <v>3224.7299800000001</v>
      </c>
      <c r="C51" s="36">
        <f>IF(ISBLANK(B52), "", GSPC[[#This Row],[Adj Close]]/B52-1)</f>
        <v>1.2461363283979843E-2</v>
      </c>
      <c r="D51" s="37">
        <v>44025</v>
      </c>
      <c r="E51" s="44">
        <v>15.88</v>
      </c>
      <c r="F51" s="36">
        <f>IF(ISBLANK(E52), "", Long0[[#This Row],[Adj Close]]/E52-1)</f>
        <v>-3.1387319522911961E-3</v>
      </c>
      <c r="G51" s="29">
        <v>44025</v>
      </c>
      <c r="H51" s="44">
        <v>75.38</v>
      </c>
      <c r="I51" s="33">
        <f>IF(ISBLANK(H52),"",Long1[[#This Row],[Adj Close]]/H52-1)</f>
        <v>-1.3996075866579583E-2</v>
      </c>
      <c r="J51" s="37">
        <v>44025</v>
      </c>
      <c r="K51" s="44">
        <v>11.68</v>
      </c>
      <c r="L51" s="36">
        <f>IF(ISBLANK(K52),"",Long2[[#This Row],[Adj Close]]/K52-1)</f>
        <v>-9.1050583657587558E-2</v>
      </c>
      <c r="M51" s="29">
        <v>44025</v>
      </c>
      <c r="N51" s="44">
        <v>24.4</v>
      </c>
      <c r="O51" s="33">
        <f>IF(ISBLANK(N52),"",Long3[[#This Row],[Adj Close]]/N52-1)</f>
        <v>-6.7990832696715131E-2</v>
      </c>
      <c r="P51" s="37">
        <v>44025</v>
      </c>
      <c r="Q51" s="44">
        <v>43.556330070000001</v>
      </c>
      <c r="R51" s="36">
        <f>IF(ISBLANK(Q52),"",Long4[[#This Row],[Adj Close]]/Q52-1)</f>
        <v>-2.9271465741543712E-2</v>
      </c>
      <c r="S51" s="29">
        <v>44025</v>
      </c>
      <c r="T51" s="44">
        <v>132.98507365</v>
      </c>
      <c r="U51" s="33">
        <f>IF(ISBLANK(T52),"",Long5[[#This Row],[Adj Close]]/T52-1)</f>
        <v>-2.3668220997597689E-2</v>
      </c>
      <c r="V51" s="37">
        <v>44025</v>
      </c>
      <c r="W51" s="44">
        <v>161.1</v>
      </c>
      <c r="X51" s="36">
        <f>IF(ISBLANK(W52),"",Long6[[#This Row],[Adj Close]]/W52-1)</f>
        <v>7.7303731443092216E-2</v>
      </c>
      <c r="AE51" s="29">
        <v>44025</v>
      </c>
      <c r="AF51" s="44">
        <v>44.68</v>
      </c>
      <c r="AG51" s="33">
        <f>IF(ISBLANK(AF52),"",Short0[[#This Row],[Adj Close]]/AF52-1)</f>
        <v>-3.5822183858437717E-2</v>
      </c>
      <c r="AH51" s="37">
        <v>44025</v>
      </c>
      <c r="AI51" s="44">
        <v>84.95</v>
      </c>
      <c r="AJ51" s="36">
        <f>IF(ISBLANK(AI52),"",Short1[[#This Row],[Adj Close]]/AI52-1)</f>
        <v>-2.8587764436821095E-2</v>
      </c>
      <c r="AK51" s="29">
        <v>44025</v>
      </c>
      <c r="AL51" s="44">
        <v>63.25</v>
      </c>
      <c r="AM51" s="33">
        <f>IF(ISBLANK(AL52),"",Short2[[#This Row],[Adj Close]]/AL52-1)</f>
        <v>5.1188299817184646E-2</v>
      </c>
      <c r="AN51" s="37">
        <v>44025</v>
      </c>
      <c r="AO51" s="44">
        <v>204.85</v>
      </c>
      <c r="AP51" s="36">
        <f>IF(ISBLANK(AO52),"",Short3[[#This Row],[Adj Close]]/AO52-1)</f>
        <v>2.4711120004001774E-2</v>
      </c>
    </row>
    <row r="52" spans="1:42" x14ac:dyDescent="0.25">
      <c r="A52" s="37">
        <v>44018</v>
      </c>
      <c r="B52" s="39">
        <v>3185.040039</v>
      </c>
      <c r="C52" s="36">
        <f>IF(ISBLANK(B53), "", GSPC[[#This Row],[Adj Close]]/B53-1)</f>
        <v>1.7581422686887782E-2</v>
      </c>
      <c r="D52" s="37">
        <v>44018</v>
      </c>
      <c r="E52" s="44">
        <v>15.93</v>
      </c>
      <c r="F52" s="36">
        <f>IF(ISBLANK(E53), "", Long0[[#This Row],[Adj Close]]/E53-1)</f>
        <v>-2.7472527472527486E-2</v>
      </c>
      <c r="G52" s="29">
        <v>44018</v>
      </c>
      <c r="H52" s="44">
        <v>76.45</v>
      </c>
      <c r="I52" s="33">
        <f>IF(ISBLANK(H53),"",Long1[[#This Row],[Adj Close]]/H53-1)</f>
        <v>1.0040956533227785E-2</v>
      </c>
      <c r="J52" s="37">
        <v>44018</v>
      </c>
      <c r="K52" s="44">
        <v>12.85</v>
      </c>
      <c r="L52" s="36">
        <f>IF(ISBLANK(K53),"",Long2[[#This Row],[Adj Close]]/K53-1)</f>
        <v>4.386677497969127E-2</v>
      </c>
      <c r="M52" s="29">
        <v>44018</v>
      </c>
      <c r="N52" s="44">
        <v>26.18</v>
      </c>
      <c r="O52" s="33">
        <f>IF(ISBLANK(N53),"",Long3[[#This Row],[Adj Close]]/N53-1)</f>
        <v>2.3055881203595252E-2</v>
      </c>
      <c r="P52" s="37">
        <v>44018</v>
      </c>
      <c r="Q52" s="44">
        <v>44.869732919999997</v>
      </c>
      <c r="R52" s="36">
        <f>IF(ISBLANK(Q53),"",Long4[[#This Row],[Adj Close]]/Q53-1)</f>
        <v>1.9451812555260739E-2</v>
      </c>
      <c r="S52" s="29">
        <v>44018</v>
      </c>
      <c r="T52" s="44">
        <v>136.20889589999999</v>
      </c>
      <c r="U52" s="33">
        <f>IF(ISBLANK(T53),"",Long5[[#This Row],[Adj Close]]/T53-1)</f>
        <v>2.0402278134236784E-2</v>
      </c>
      <c r="V52" s="37">
        <v>44018</v>
      </c>
      <c r="W52" s="44">
        <v>149.54</v>
      </c>
      <c r="X52" s="36">
        <f>IF(ISBLANK(W53),"",Long6[[#This Row],[Adj Close]]/W53-1)</f>
        <v>-1.1828454371241803E-2</v>
      </c>
      <c r="AE52" s="29">
        <v>44018</v>
      </c>
      <c r="AF52" s="44">
        <v>46.34</v>
      </c>
      <c r="AG52" s="33">
        <f>IF(ISBLANK(AF53),"",Short0[[#This Row],[Adj Close]]/AF53-1)</f>
        <v>3.0006668148477411E-2</v>
      </c>
      <c r="AH52" s="37">
        <v>44018</v>
      </c>
      <c r="AI52" s="44">
        <v>87.45</v>
      </c>
      <c r="AJ52" s="36">
        <f>IF(ISBLANK(AI53),"",Short1[[#This Row],[Adj Close]]/AI53-1)</f>
        <v>3.2345649864242709E-2</v>
      </c>
      <c r="AK52" s="29">
        <v>44018</v>
      </c>
      <c r="AL52" s="44">
        <v>60.17</v>
      </c>
      <c r="AM52" s="33">
        <f>IF(ISBLANK(AL53),"",Short2[[#This Row],[Adj Close]]/AL53-1)</f>
        <v>6.8607764390897774E-3</v>
      </c>
      <c r="AN52" s="37">
        <v>44018</v>
      </c>
      <c r="AO52" s="44">
        <v>199.91</v>
      </c>
      <c r="AP52" s="36">
        <f>IF(ISBLANK(AO53),"",Short3[[#This Row],[Adj Close]]/AO53-1)</f>
        <v>3.5588479071694934E-2</v>
      </c>
    </row>
    <row r="53" spans="1:42" x14ac:dyDescent="0.25">
      <c r="A53" s="37">
        <v>44011</v>
      </c>
      <c r="B53" s="39">
        <v>3130.01001</v>
      </c>
      <c r="C53" s="36">
        <f>IF(ISBLANK(B54), "", GSPC[[#This Row],[Adj Close]]/B54-1)</f>
        <v>4.0198720204138505E-2</v>
      </c>
      <c r="D53" s="37">
        <v>44011</v>
      </c>
      <c r="E53" s="44">
        <v>16.38</v>
      </c>
      <c r="F53" s="36">
        <f>IF(ISBLANK(E54), "", Long0[[#This Row],[Adj Close]]/E54-1)</f>
        <v>3.0618493570115923E-3</v>
      </c>
      <c r="G53" s="29">
        <v>44011</v>
      </c>
      <c r="H53" s="44">
        <v>75.69</v>
      </c>
      <c r="I53" s="33">
        <f>IF(ISBLANK(H54),"",Long1[[#This Row],[Adj Close]]/H54-1)</f>
        <v>-5.9634737234439017E-2</v>
      </c>
      <c r="J53" s="37">
        <v>44011</v>
      </c>
      <c r="K53" s="44">
        <v>12.31</v>
      </c>
      <c r="L53" s="36">
        <f>IF(ISBLANK(K54),"",Long2[[#This Row],[Adj Close]]/K54-1)</f>
        <v>-5.9587471352177235E-2</v>
      </c>
      <c r="M53" s="29">
        <v>44011</v>
      </c>
      <c r="N53" s="44">
        <v>25.59</v>
      </c>
      <c r="O53" s="33">
        <f>IF(ISBLANK(N54),"",Long3[[#This Row],[Adj Close]]/N54-1)</f>
        <v>-4.7991071428571397E-2</v>
      </c>
      <c r="P53" s="37">
        <v>44011</v>
      </c>
      <c r="Q53" s="44">
        <v>44.013588839999997</v>
      </c>
      <c r="R53" s="36">
        <f>IF(ISBLANK(Q54),"",Long4[[#This Row],[Adj Close]]/Q54-1)</f>
        <v>6.6755674232310547E-3</v>
      </c>
      <c r="S53" s="29">
        <v>44011</v>
      </c>
      <c r="T53" s="44">
        <v>133.48548785</v>
      </c>
      <c r="U53" s="33">
        <f>IF(ISBLANK(T54),"",Long5[[#This Row],[Adj Close]]/T54-1)</f>
        <v>0.14949863263445762</v>
      </c>
      <c r="V53" s="37">
        <v>44011</v>
      </c>
      <c r="W53" s="44">
        <v>151.33000000000001</v>
      </c>
      <c r="X53" s="36">
        <f>IF(ISBLANK(W54),"",Long6[[#This Row],[Adj Close]]/W54-1)</f>
        <v>-1.9502397304651975E-2</v>
      </c>
      <c r="AE53" s="29">
        <v>44011</v>
      </c>
      <c r="AF53" s="44">
        <v>44.99</v>
      </c>
      <c r="AG53" s="33">
        <f>IF(ISBLANK(AF54),"",Short0[[#This Row],[Adj Close]]/AF54-1)</f>
        <v>-6.6597510373443969E-2</v>
      </c>
      <c r="AH53" s="37">
        <v>44011</v>
      </c>
      <c r="AI53" s="44">
        <v>84.71</v>
      </c>
      <c r="AJ53" s="36">
        <f>IF(ISBLANK(AI54),"",Short1[[#This Row],[Adj Close]]/AI54-1)</f>
        <v>2.928311057108135E-2</v>
      </c>
      <c r="AK53" s="29">
        <v>44011</v>
      </c>
      <c r="AL53" s="44">
        <v>59.76</v>
      </c>
      <c r="AM53" s="33">
        <f>IF(ISBLANK(AL54),"",Short2[[#This Row],[Adj Close]]/AL54-1)</f>
        <v>-3.4571890145395856E-2</v>
      </c>
      <c r="AN53" s="37">
        <v>44011</v>
      </c>
      <c r="AO53" s="44">
        <v>193.04</v>
      </c>
      <c r="AP53" s="36">
        <f>IF(ISBLANK(AO54),"",Short3[[#This Row],[Adj Close]]/AO54-1)</f>
        <v>3.6734693877551017E-2</v>
      </c>
    </row>
    <row r="54" spans="1:42" x14ac:dyDescent="0.25">
      <c r="A54" s="37">
        <v>44004</v>
      </c>
      <c r="B54" s="39">
        <v>3009.0500489999999</v>
      </c>
      <c r="C54" s="36">
        <f>IF(ISBLANK(B55), "", GSPC[[#This Row],[Adj Close]]/B55-1)</f>
        <v>-2.8630531060161779E-2</v>
      </c>
      <c r="D54" s="37">
        <v>44004</v>
      </c>
      <c r="E54" s="44">
        <v>16.329999999999998</v>
      </c>
      <c r="F54" s="36">
        <f>IF(ISBLANK(E55), "", Long0[[#This Row],[Adj Close]]/E55-1)</f>
        <v>1.8404907975457796E-3</v>
      </c>
      <c r="G54" s="29">
        <v>44004</v>
      </c>
      <c r="H54" s="44">
        <v>80.489999999999995</v>
      </c>
      <c r="I54" s="33">
        <f>IF(ISBLANK(H55),"",Long1[[#This Row],[Adj Close]]/H55-1)</f>
        <v>9.391138896439255E-2</v>
      </c>
      <c r="J54" s="37">
        <v>44004</v>
      </c>
      <c r="K54" s="44">
        <v>13.09</v>
      </c>
      <c r="L54" s="36">
        <f>IF(ISBLANK(K55),"",Long2[[#This Row],[Adj Close]]/K55-1)</f>
        <v>4.6362909672262198E-2</v>
      </c>
      <c r="M54" s="29">
        <v>44004</v>
      </c>
      <c r="N54" s="44">
        <v>26.88</v>
      </c>
      <c r="O54" s="33">
        <f>IF(ISBLANK(N55),"",Long3[[#This Row],[Adj Close]]/N55-1)</f>
        <v>1.9726858877086473E-2</v>
      </c>
      <c r="P54" s="37">
        <v>44004</v>
      </c>
      <c r="Q54" s="44">
        <v>43.721721539999997</v>
      </c>
      <c r="R54" s="36">
        <f>IF(ISBLANK(Q55),"",Long4[[#This Row],[Adj Close]]/Q55-1)</f>
        <v>6.5433854907539057E-2</v>
      </c>
      <c r="S54" s="29">
        <v>44004</v>
      </c>
      <c r="T54" s="44">
        <v>116.12496444999999</v>
      </c>
      <c r="U54" s="33">
        <f>IF(ISBLANK(T55),"",Long5[[#This Row],[Adj Close]]/T55-1)</f>
        <v>3.6060788185798831E-2</v>
      </c>
      <c r="V54" s="37">
        <v>44004</v>
      </c>
      <c r="W54" s="44">
        <v>154.34</v>
      </c>
      <c r="X54" s="36">
        <f>IF(ISBLANK(W55),"",Long6[[#This Row],[Adj Close]]/W55-1)</f>
        <v>6.9154488517746415E-3</v>
      </c>
      <c r="AE54" s="29">
        <v>44004</v>
      </c>
      <c r="AF54" s="44">
        <v>48.2</v>
      </c>
      <c r="AG54" s="33">
        <f>IF(ISBLANK(AF55),"",Short0[[#This Row],[Adj Close]]/AF55-1)</f>
        <v>-1.8129965369729106E-2</v>
      </c>
      <c r="AH54" s="37">
        <v>44004</v>
      </c>
      <c r="AI54" s="44">
        <v>82.3</v>
      </c>
      <c r="AJ54" s="36">
        <f>IF(ISBLANK(AI55),"",Short1[[#This Row],[Adj Close]]/AI55-1)</f>
        <v>6.5372168284789645E-2</v>
      </c>
      <c r="AK54" s="29">
        <v>44004</v>
      </c>
      <c r="AL54" s="44">
        <v>61.9</v>
      </c>
      <c r="AM54" s="33">
        <f>IF(ISBLANK(AL55),"",Short2[[#This Row],[Adj Close]]/AL55-1)</f>
        <v>8.178958406151704E-2</v>
      </c>
      <c r="AN54" s="37">
        <v>44004</v>
      </c>
      <c r="AO54" s="44">
        <v>186.2</v>
      </c>
      <c r="AP54" s="36">
        <f>IF(ISBLANK(AO55),"",Short3[[#This Row],[Adj Close]]/AO55-1)</f>
        <v>7.171635777598695E-2</v>
      </c>
    </row>
    <row r="55" spans="1:42" x14ac:dyDescent="0.25">
      <c r="A55" s="37">
        <v>43997</v>
      </c>
      <c r="B55" s="39">
        <v>3097.73999</v>
      </c>
      <c r="C55" s="36">
        <f>IF(ISBLANK(B56), "", GSPC[[#This Row],[Adj Close]]/B56-1)</f>
        <v>1.8554481425861136E-2</v>
      </c>
      <c r="D55" s="37">
        <v>43997</v>
      </c>
      <c r="E55" s="44">
        <v>16.3</v>
      </c>
      <c r="F55" s="36">
        <f>IF(ISBLANK(E56), "", Long0[[#This Row],[Adj Close]]/E56-1)</f>
        <v>-7.909604519774005E-2</v>
      </c>
      <c r="G55" s="29">
        <v>43997</v>
      </c>
      <c r="H55" s="44">
        <v>73.58</v>
      </c>
      <c r="I55" s="33">
        <f>IF(ISBLANK(H56),"",Long1[[#This Row],[Adj Close]]/H56-1)</f>
        <v>-9.8394804558264881E-2</v>
      </c>
      <c r="J55" s="37">
        <v>43997</v>
      </c>
      <c r="K55" s="44">
        <v>12.51</v>
      </c>
      <c r="L55" s="36">
        <f>IF(ISBLANK(K56),"",Long2[[#This Row],[Adj Close]]/K56-1)</f>
        <v>-9.740259740259738E-2</v>
      </c>
      <c r="M55" s="29">
        <v>43997</v>
      </c>
      <c r="N55" s="44">
        <v>26.36</v>
      </c>
      <c r="O55" s="33">
        <f>IF(ISBLANK(N56),"",Long3[[#This Row],[Adj Close]]/N56-1)</f>
        <v>-0.12162612462512501</v>
      </c>
      <c r="P55" s="37">
        <v>43997</v>
      </c>
      <c r="Q55" s="44">
        <v>41.03654238</v>
      </c>
      <c r="R55" s="36">
        <f>IF(ISBLANK(Q56),"",Long4[[#This Row],[Adj Close]]/Q56-1)</f>
        <v>-3.7206117324811716E-2</v>
      </c>
      <c r="S55" s="29">
        <v>43997</v>
      </c>
      <c r="T55" s="44">
        <v>112.08315745</v>
      </c>
      <c r="U55" s="33">
        <f>IF(ISBLANK(T56),"",Long5[[#This Row],[Adj Close]]/T56-1)</f>
        <v>-3.6163522012578664E-2</v>
      </c>
      <c r="V55" s="37">
        <v>43997</v>
      </c>
      <c r="W55" s="44">
        <v>153.28</v>
      </c>
      <c r="X55" s="36">
        <f>IF(ISBLANK(W56),"",Long6[[#This Row],[Adj Close]]/W56-1)</f>
        <v>-2.876694968951965E-2</v>
      </c>
      <c r="AE55" s="29">
        <v>43997</v>
      </c>
      <c r="AF55" s="44">
        <v>49.09</v>
      </c>
      <c r="AG55" s="33">
        <f>IF(ISBLANK(AF56),"",Short0[[#This Row],[Adj Close]]/AF56-1)</f>
        <v>-6.2273161413562539E-2</v>
      </c>
      <c r="AH55" s="37">
        <v>43997</v>
      </c>
      <c r="AI55" s="44">
        <v>77.25</v>
      </c>
      <c r="AJ55" s="36">
        <f>IF(ISBLANK(AI56),"",Short1[[#This Row],[Adj Close]]/AI56-1)</f>
        <v>-3.3408408408408419E-2</v>
      </c>
      <c r="AK55" s="29">
        <v>43997</v>
      </c>
      <c r="AL55" s="44">
        <v>57.22</v>
      </c>
      <c r="AM55" s="33">
        <f>IF(ISBLANK(AL56),"",Short2[[#This Row],[Adj Close]]/AL56-1)</f>
        <v>-6.3195808775376561E-2</v>
      </c>
      <c r="AN55" s="37">
        <v>43997</v>
      </c>
      <c r="AO55" s="44">
        <v>173.74</v>
      </c>
      <c r="AP55" s="36">
        <f>IF(ISBLANK(AO56),"",Short3[[#This Row],[Adj Close]]/AO56-1)</f>
        <v>-4.31765612952969E-2</v>
      </c>
    </row>
    <row r="56" spans="1:42" x14ac:dyDescent="0.25">
      <c r="A56" s="37">
        <v>43990</v>
      </c>
      <c r="B56" s="39">
        <v>3041.3100589999999</v>
      </c>
      <c r="C56" s="36">
        <f>IF(ISBLANK(B57), "", GSPC[[#This Row],[Adj Close]]/B57-1)</f>
        <v>-4.7784352271131869E-2</v>
      </c>
      <c r="D56" s="37">
        <v>43990</v>
      </c>
      <c r="E56" s="44">
        <v>17.7</v>
      </c>
      <c r="F56" s="36">
        <f>IF(ISBLANK(E57), "", Long0[[#This Row],[Adj Close]]/E57-1)</f>
        <v>2.608695652173898E-2</v>
      </c>
      <c r="G56" s="29">
        <v>43990</v>
      </c>
      <c r="H56" s="44">
        <v>81.61</v>
      </c>
      <c r="I56" s="33">
        <f>IF(ISBLANK(H57),"",Long1[[#This Row],[Adj Close]]/H57-1)</f>
        <v>3.8956078930617366E-2</v>
      </c>
      <c r="J56" s="37">
        <v>43990</v>
      </c>
      <c r="K56" s="44">
        <v>13.86</v>
      </c>
      <c r="L56" s="36">
        <f>IF(ISBLANK(K57),"",Long2[[#This Row],[Adj Close]]/K57-1)</f>
        <v>0.13606557377049189</v>
      </c>
      <c r="M56" s="29">
        <v>43990</v>
      </c>
      <c r="N56" s="44">
        <v>30.01</v>
      </c>
      <c r="O56" s="33">
        <f>IF(ISBLANK(N57),"",Long3[[#This Row],[Adj Close]]/N57-1)</f>
        <v>9.3658892128279936E-2</v>
      </c>
      <c r="P56" s="37">
        <v>43990</v>
      </c>
      <c r="Q56" s="44">
        <v>42.622354710000003</v>
      </c>
      <c r="R56" s="36">
        <f>IF(ISBLANK(Q57),"",Long4[[#This Row],[Adj Close]]/Q57-1)</f>
        <v>2.7439024390243816E-2</v>
      </c>
      <c r="S56" s="29">
        <v>43990</v>
      </c>
      <c r="T56" s="44">
        <v>116.28856140000001</v>
      </c>
      <c r="U56" s="33">
        <f>IF(ISBLANK(T57),"",Long5[[#This Row],[Adj Close]]/T57-1)</f>
        <v>1.4865205341395793E-2</v>
      </c>
      <c r="V56" s="37">
        <v>43990</v>
      </c>
      <c r="W56" s="44">
        <v>157.82</v>
      </c>
      <c r="X56" s="36">
        <f>IF(ISBLANK(W57),"",Long6[[#This Row],[Adj Close]]/W57-1)</f>
        <v>7.3970738346376352E-2</v>
      </c>
      <c r="AE56" s="29">
        <v>43990</v>
      </c>
      <c r="AF56" s="44">
        <v>52.35</v>
      </c>
      <c r="AG56" s="33">
        <f>IF(ISBLANK(AF57),"",Short0[[#This Row],[Adj Close]]/AF57-1)</f>
        <v>7.8269824922760023E-2</v>
      </c>
      <c r="AH56" s="37">
        <v>43990</v>
      </c>
      <c r="AI56" s="44">
        <v>79.92</v>
      </c>
      <c r="AJ56" s="36">
        <f>IF(ISBLANK(AI57),"",Short1[[#This Row],[Adj Close]]/AI57-1)</f>
        <v>4.5662697893497306E-2</v>
      </c>
      <c r="AK56" s="29">
        <v>43990</v>
      </c>
      <c r="AL56" s="44">
        <v>61.08</v>
      </c>
      <c r="AM56" s="33">
        <f>IF(ISBLANK(AL57),"",Short2[[#This Row],[Adj Close]]/AL57-1)</f>
        <v>1.478650938694126E-2</v>
      </c>
      <c r="AN56" s="37">
        <v>43990</v>
      </c>
      <c r="AO56" s="44">
        <v>181.58</v>
      </c>
      <c r="AP56" s="36">
        <f>IF(ISBLANK(AO57),"",Short3[[#This Row],[Adj Close]]/AO57-1)</f>
        <v>8.7777777777777732E-3</v>
      </c>
    </row>
    <row r="57" spans="1:42" x14ac:dyDescent="0.25">
      <c r="A57" s="37">
        <v>43983</v>
      </c>
      <c r="B57" s="39">
        <v>3193.929932</v>
      </c>
      <c r="C57" s="36">
        <f>IF(ISBLANK(B58), "", GSPC[[#This Row],[Adj Close]]/B58-1)</f>
        <v>4.9147383183810067E-2</v>
      </c>
      <c r="D57" s="37">
        <v>43983</v>
      </c>
      <c r="E57" s="44">
        <v>17.25</v>
      </c>
      <c r="F57" s="36">
        <f>IF(ISBLANK(E58), "", Long0[[#This Row],[Adj Close]]/E58-1)</f>
        <v>7.8462019381056569E-2</v>
      </c>
      <c r="G57" s="29">
        <v>43983</v>
      </c>
      <c r="H57" s="44">
        <v>78.55</v>
      </c>
      <c r="I57" s="33">
        <f>IF(ISBLANK(H58),"",Long1[[#This Row],[Adj Close]]/H58-1)</f>
        <v>7.4261487964988993E-2</v>
      </c>
      <c r="J57" s="37">
        <v>43983</v>
      </c>
      <c r="K57" s="44">
        <v>12.2</v>
      </c>
      <c r="L57" s="36">
        <f>IF(ISBLANK(K58),"",Long2[[#This Row],[Adj Close]]/K58-1)</f>
        <v>5.6277056277056259E-2</v>
      </c>
      <c r="M57" s="29">
        <v>43983</v>
      </c>
      <c r="N57" s="44">
        <v>27.44</v>
      </c>
      <c r="O57" s="33">
        <f>IF(ISBLANK(N58),"",Long3[[#This Row],[Adj Close]]/N58-1)</f>
        <v>6.7704280155642005E-2</v>
      </c>
      <c r="P57" s="37">
        <v>43983</v>
      </c>
      <c r="Q57" s="44">
        <v>41.484072240000003</v>
      </c>
      <c r="R57" s="36">
        <f>IF(ISBLANK(Q58),"",Long4[[#This Row],[Adj Close]]/Q58-1)</f>
        <v>0.10609597924773029</v>
      </c>
      <c r="S57" s="29">
        <v>43983</v>
      </c>
      <c r="T57" s="44">
        <v>114.58522845</v>
      </c>
      <c r="U57" s="33">
        <f>IF(ISBLANK(T58),"",Long5[[#This Row],[Adj Close]]/T58-1)</f>
        <v>-1.7898383371824367E-2</v>
      </c>
      <c r="V57" s="37">
        <v>43983</v>
      </c>
      <c r="W57" s="44">
        <v>146.94999999999999</v>
      </c>
      <c r="X57" s="36">
        <f>IF(ISBLANK(W58),"",Long6[[#This Row],[Adj Close]]/W58-1)</f>
        <v>-6.3560754614916393E-3</v>
      </c>
      <c r="AE57" s="29">
        <v>43983</v>
      </c>
      <c r="AF57" s="44">
        <v>48.55</v>
      </c>
      <c r="AG57" s="33">
        <f>IF(ISBLANK(AF58),"",Short0[[#This Row],[Adj Close]]/AF58-1)</f>
        <v>-4.1177681696524804E-4</v>
      </c>
      <c r="AH57" s="37">
        <v>43983</v>
      </c>
      <c r="AI57" s="44">
        <v>76.430000000000007</v>
      </c>
      <c r="AJ57" s="36">
        <f>IF(ISBLANK(AI58),"",Short1[[#This Row],[Adj Close]]/AI58-1)</f>
        <v>-1.9876891510643757E-2</v>
      </c>
      <c r="AK57" s="29">
        <v>43983</v>
      </c>
      <c r="AL57" s="44">
        <v>60.19</v>
      </c>
      <c r="AM57" s="33">
        <f>IF(ISBLANK(AL58),"",Short2[[#This Row],[Adj Close]]/AL58-1)</f>
        <v>2.0169491525423799E-2</v>
      </c>
      <c r="AN57" s="37">
        <v>43983</v>
      </c>
      <c r="AO57" s="44">
        <v>180</v>
      </c>
      <c r="AP57" s="36">
        <f>IF(ISBLANK(AO58),"",Short3[[#This Row],[Adj Close]]/AO58-1)</f>
        <v>0.10125420617925984</v>
      </c>
    </row>
    <row r="58" spans="1:42" x14ac:dyDescent="0.25">
      <c r="A58" s="37">
        <v>43976</v>
      </c>
      <c r="B58" s="39">
        <v>3044.3100589999999</v>
      </c>
      <c r="C58" s="36">
        <f>IF(ISBLANK(B59), "", GSPC[[#This Row],[Adj Close]]/B59-1)</f>
        <v>3.0066524378101311E-2</v>
      </c>
      <c r="D58" s="37">
        <v>43976</v>
      </c>
      <c r="E58" s="44">
        <v>15.994999999999999</v>
      </c>
      <c r="F58" s="36">
        <f>IF(ISBLANK(E59), "", Long0[[#This Row],[Adj Close]]/E59-1)</f>
        <v>5.0919842312746377E-2</v>
      </c>
      <c r="G58" s="29">
        <v>43976</v>
      </c>
      <c r="H58" s="44">
        <v>73.12</v>
      </c>
      <c r="I58" s="33">
        <f>IF(ISBLANK(H59),"",Long1[[#This Row],[Adj Close]]/H59-1)</f>
        <v>0.13558005901537507</v>
      </c>
      <c r="J58" s="37">
        <v>43976</v>
      </c>
      <c r="K58" s="44">
        <v>11.55</v>
      </c>
      <c r="L58" s="36">
        <f>IF(ISBLANK(K59),"",Long2[[#This Row],[Adj Close]]/K59-1)</f>
        <v>0.11057692307692313</v>
      </c>
      <c r="M58" s="29">
        <v>43976</v>
      </c>
      <c r="N58" s="44">
        <v>25.7</v>
      </c>
      <c r="O58" s="33">
        <f>IF(ISBLANK(N59),"",Long3[[#This Row],[Adj Close]]/N59-1)</f>
        <v>1.8225039619651273E-2</v>
      </c>
      <c r="P58" s="37">
        <v>43976</v>
      </c>
      <c r="Q58" s="44">
        <v>37.504948050000003</v>
      </c>
      <c r="R58" s="36">
        <f>IF(ISBLANK(Q59),"",Long4[[#This Row],[Adj Close]]/Q59-1)</f>
        <v>4.9550775932480473E-2</v>
      </c>
      <c r="S58" s="29">
        <v>43976</v>
      </c>
      <c r="T58" s="44">
        <v>116.67349539999999</v>
      </c>
      <c r="U58" s="33">
        <f>IF(ISBLANK(T59),"",Long5[[#This Row],[Adj Close]]/T59-1)</f>
        <v>-5.4958575998688142E-3</v>
      </c>
      <c r="V58" s="37">
        <v>43976</v>
      </c>
      <c r="W58" s="44">
        <v>147.88999999999999</v>
      </c>
      <c r="X58" s="36">
        <f>IF(ISBLANK(W59),"",Long6[[#This Row],[Adj Close]]/W59-1)</f>
        <v>2.8013346308911169E-2</v>
      </c>
      <c r="AE58" s="29">
        <v>43976</v>
      </c>
      <c r="AF58" s="44">
        <v>48.57</v>
      </c>
      <c r="AG58" s="33">
        <f>IF(ISBLANK(AF59),"",Short0[[#This Row],[Adj Close]]/AF59-1)</f>
        <v>6.3266199649737231E-2</v>
      </c>
      <c r="AH58" s="37">
        <v>43976</v>
      </c>
      <c r="AI58" s="44">
        <v>77.98</v>
      </c>
      <c r="AJ58" s="36">
        <f>IF(ISBLANK(AI59),"",Short1[[#This Row],[Adj Close]]/AI59-1)</f>
        <v>1.0234486332426629E-2</v>
      </c>
      <c r="AK58" s="29">
        <v>43976</v>
      </c>
      <c r="AL58" s="44">
        <v>59</v>
      </c>
      <c r="AM58" s="33">
        <f>IF(ISBLANK(AL59),"",Short2[[#This Row],[Adj Close]]/AL59-1)</f>
        <v>0.21025641025641018</v>
      </c>
      <c r="AN58" s="37">
        <v>43976</v>
      </c>
      <c r="AO58" s="44">
        <v>163.44999999999999</v>
      </c>
      <c r="AP58" s="36">
        <f>IF(ISBLANK(AO59),"",Short3[[#This Row],[Adj Close]]/AO59-1)</f>
        <v>7.8593110729840321E-2</v>
      </c>
    </row>
    <row r="59" spans="1:42" x14ac:dyDescent="0.25">
      <c r="A59" s="37">
        <v>43969</v>
      </c>
      <c r="B59" s="39">
        <v>2955.4499510000001</v>
      </c>
      <c r="C59" s="36">
        <f>IF(ISBLANK(B60), "", GSPC[[#This Row],[Adj Close]]/B60-1)</f>
        <v>3.2038971110769143E-2</v>
      </c>
      <c r="D59" s="37">
        <v>43969</v>
      </c>
      <c r="E59" s="44">
        <v>15.22</v>
      </c>
      <c r="F59" s="36">
        <f>IF(ISBLANK(E60), "", Long0[[#This Row],[Adj Close]]/E60-1)</f>
        <v>-0.1212471131639723</v>
      </c>
      <c r="G59" s="29">
        <v>43969</v>
      </c>
      <c r="H59" s="44">
        <v>64.39</v>
      </c>
      <c r="I59" s="33">
        <f>IF(ISBLANK(H60),"",Long1[[#This Row],[Adj Close]]/H60-1)</f>
        <v>-2.7047446358416494E-2</v>
      </c>
      <c r="J59" s="37">
        <v>43969</v>
      </c>
      <c r="K59" s="44">
        <v>10.4</v>
      </c>
      <c r="L59" s="36">
        <f>IF(ISBLANK(K60),"",Long2[[#This Row],[Adj Close]]/K60-1)</f>
        <v>-6.3063063063062974E-2</v>
      </c>
      <c r="M59" s="29">
        <v>43969</v>
      </c>
      <c r="N59" s="44">
        <v>25.24</v>
      </c>
      <c r="O59" s="33">
        <f>IF(ISBLANK(N60),"",Long3[[#This Row],[Adj Close]]/N60-1)</f>
        <v>3.9110745162618255E-2</v>
      </c>
      <c r="P59" s="37">
        <v>43969</v>
      </c>
      <c r="Q59" s="44">
        <v>35.734286429999997</v>
      </c>
      <c r="R59" s="36">
        <f>IF(ISBLANK(Q60),"",Long4[[#This Row],[Adj Close]]/Q60-1)</f>
        <v>-4.3987506507027652E-2</v>
      </c>
      <c r="S59" s="29">
        <v>43969</v>
      </c>
      <c r="T59" s="44">
        <v>117.31825985</v>
      </c>
      <c r="U59" s="33">
        <f>IF(ISBLANK(T60),"",Long5[[#This Row],[Adj Close]]/T60-1)</f>
        <v>-8.8617886178861127E-3</v>
      </c>
      <c r="V59" s="37">
        <v>43969</v>
      </c>
      <c r="W59" s="44">
        <v>143.86000000000001</v>
      </c>
      <c r="X59" s="36">
        <f>IF(ISBLANK(W60),"",Long6[[#This Row],[Adj Close]]/W60-1)</f>
        <v>-7.4855305466237865E-2</v>
      </c>
      <c r="AE59" s="29">
        <v>43969</v>
      </c>
      <c r="AF59" s="44">
        <v>45.68</v>
      </c>
      <c r="AG59" s="33">
        <f>IF(ISBLANK(AF60),"",Short0[[#This Row],[Adj Close]]/AF60-1)</f>
        <v>-3.5676588558159139E-2</v>
      </c>
      <c r="AH59" s="37">
        <v>43969</v>
      </c>
      <c r="AI59" s="44">
        <v>77.19</v>
      </c>
      <c r="AJ59" s="36">
        <f>IF(ISBLANK(AI60),"",Short1[[#This Row],[Adj Close]]/AI60-1)</f>
        <v>1.2327868852459067E-2</v>
      </c>
      <c r="AK59" s="29">
        <v>43969</v>
      </c>
      <c r="AL59" s="44">
        <v>48.75</v>
      </c>
      <c r="AM59" s="33">
        <f>IF(ISBLANK(AL60),"",Short2[[#This Row],[Adj Close]]/AL60-1)</f>
        <v>-4.1109362706530317E-2</v>
      </c>
      <c r="AN59" s="37">
        <v>43969</v>
      </c>
      <c r="AO59" s="44">
        <v>151.54</v>
      </c>
      <c r="AP59" s="36">
        <f>IF(ISBLANK(AO60),"",Short3[[#This Row],[Adj Close]]/AO60-1)</f>
        <v>6.0412932350792925E-3</v>
      </c>
    </row>
    <row r="60" spans="1:42" x14ac:dyDescent="0.25">
      <c r="A60" s="37">
        <v>43962</v>
      </c>
      <c r="B60" s="39">
        <v>2863.6999510000001</v>
      </c>
      <c r="C60" s="36">
        <f>IF(ISBLANK(B61), "", GSPC[[#This Row],[Adj Close]]/B61-1)</f>
        <v>-2.2561300052732713E-2</v>
      </c>
      <c r="D60" s="37">
        <v>43962</v>
      </c>
      <c r="E60" s="44">
        <v>17.32</v>
      </c>
      <c r="F60" s="36">
        <f>IF(ISBLANK(E61), "", Long0[[#This Row],[Adj Close]]/E61-1)</f>
        <v>3.2796660703637404E-2</v>
      </c>
      <c r="G60" s="29">
        <v>43962</v>
      </c>
      <c r="H60" s="44">
        <v>66.180000000000007</v>
      </c>
      <c r="I60" s="33">
        <f>IF(ISBLANK(H61),"",Long1[[#This Row],[Adj Close]]/H61-1)</f>
        <v>-8.3907701528317391E-3</v>
      </c>
      <c r="J60" s="37">
        <v>43962</v>
      </c>
      <c r="K60" s="44">
        <v>11.1</v>
      </c>
      <c r="L60" s="36">
        <f>IF(ISBLANK(K61),"",Long2[[#This Row],[Adj Close]]/K61-1)</f>
        <v>-3.5621198957428324E-2</v>
      </c>
      <c r="M60" s="29">
        <v>43962</v>
      </c>
      <c r="N60" s="44">
        <v>24.29</v>
      </c>
      <c r="O60" s="33">
        <f>IF(ISBLANK(N61),"",Long3[[#This Row],[Adj Close]]/N61-1)</f>
        <v>-4.4453186467348638E-2</v>
      </c>
      <c r="P60" s="37">
        <v>43962</v>
      </c>
      <c r="Q60" s="44">
        <v>37.378472219999999</v>
      </c>
      <c r="R60" s="36">
        <f>IF(ISBLANK(Q61),"",Long4[[#This Row],[Adj Close]]/Q61-1)</f>
        <v>-1.4366341713699327E-2</v>
      </c>
      <c r="S60" s="29">
        <v>43962</v>
      </c>
      <c r="T60" s="44">
        <v>118.367205</v>
      </c>
      <c r="U60" s="33">
        <f>IF(ISBLANK(T61),"",Long5[[#This Row],[Adj Close]]/T61-1)</f>
        <v>4.8861601432591328E-2</v>
      </c>
      <c r="V60" s="37">
        <v>43962</v>
      </c>
      <c r="W60" s="44">
        <v>155.5</v>
      </c>
      <c r="X60" s="36">
        <f>IF(ISBLANK(W61),"",Long6[[#This Row],[Adj Close]]/W61-1)</f>
        <v>3.5837996269650896E-2</v>
      </c>
      <c r="AE60" s="29">
        <v>43962</v>
      </c>
      <c r="AF60" s="44">
        <v>47.37</v>
      </c>
      <c r="AG60" s="33">
        <f>IF(ISBLANK(AF61),"",Short0[[#This Row],[Adj Close]]/AF61-1)</f>
        <v>-1.3536026655560307E-2</v>
      </c>
      <c r="AH60" s="37">
        <v>43962</v>
      </c>
      <c r="AI60" s="44">
        <v>76.25</v>
      </c>
      <c r="AJ60" s="36">
        <f>IF(ISBLANK(AI61),"",Short1[[#This Row],[Adj Close]]/AI61-1)</f>
        <v>-6.2557018115469987E-3</v>
      </c>
      <c r="AK60" s="29">
        <v>43962</v>
      </c>
      <c r="AL60" s="44">
        <v>50.84</v>
      </c>
      <c r="AM60" s="33">
        <f>IF(ISBLANK(AL61),"",Short2[[#This Row],[Adj Close]]/AL61-1)</f>
        <v>1.5378470141801603E-2</v>
      </c>
      <c r="AN60" s="37">
        <v>43962</v>
      </c>
      <c r="AO60" s="44">
        <v>150.63</v>
      </c>
      <c r="AP60" s="36">
        <f>IF(ISBLANK(AO61),"",Short3[[#This Row],[Adj Close]]/AO61-1)</f>
        <v>7.3168994015388789E-2</v>
      </c>
    </row>
    <row r="61" spans="1:42" x14ac:dyDescent="0.25">
      <c r="A61" s="37">
        <v>43955</v>
      </c>
      <c r="B61" s="39">
        <v>2929.8000489999999</v>
      </c>
      <c r="C61" s="36">
        <f>IF(ISBLANK(B62), "", GSPC[[#This Row],[Adj Close]]/B62-1)</f>
        <v>3.5005383584051364E-2</v>
      </c>
      <c r="D61" s="37">
        <v>43955</v>
      </c>
      <c r="E61" s="44">
        <v>16.77</v>
      </c>
      <c r="F61" s="36">
        <f>IF(ISBLANK(E62), "", Long0[[#This Row],[Adj Close]]/E62-1)</f>
        <v>9.60784313725489E-2</v>
      </c>
      <c r="G61" s="29">
        <v>43955</v>
      </c>
      <c r="H61" s="44">
        <v>66.739999999999995</v>
      </c>
      <c r="I61" s="33">
        <f>IF(ISBLANK(H62),"",Long1[[#This Row],[Adj Close]]/H62-1)</f>
        <v>4.1835778957227454E-2</v>
      </c>
      <c r="J61" s="37">
        <v>43955</v>
      </c>
      <c r="K61" s="44">
        <v>11.51</v>
      </c>
      <c r="L61" s="36">
        <f>IF(ISBLANK(K62),"",Long2[[#This Row],[Adj Close]]/K62-1)</f>
        <v>2.4933214603739984E-2</v>
      </c>
      <c r="M61" s="29">
        <v>43955</v>
      </c>
      <c r="N61" s="44">
        <v>25.42</v>
      </c>
      <c r="O61" s="33">
        <f>IF(ISBLANK(N62),"",Long3[[#This Row],[Adj Close]]/N62-1)</f>
        <v>9.1306073838826052E-3</v>
      </c>
      <c r="P61" s="37">
        <v>43955</v>
      </c>
      <c r="Q61" s="44">
        <v>37.92329118</v>
      </c>
      <c r="R61" s="36">
        <f>IF(ISBLANK(Q62),"",Long4[[#This Row],[Adj Close]]/Q62-1)</f>
        <v>8.6096405684034538E-2</v>
      </c>
      <c r="S61" s="29">
        <v>43955</v>
      </c>
      <c r="T61" s="44">
        <v>112.85302545</v>
      </c>
      <c r="U61" s="33">
        <f>IF(ISBLANK(T62),"",Long5[[#This Row],[Adj Close]]/T62-1)</f>
        <v>7.1937842778793559E-2</v>
      </c>
      <c r="V61" s="37">
        <v>43955</v>
      </c>
      <c r="W61" s="44">
        <v>150.12</v>
      </c>
      <c r="X61" s="36">
        <f>IF(ISBLANK(W62),"",Long6[[#This Row],[Adj Close]]/W62-1)</f>
        <v>9.0592081365782784E-2</v>
      </c>
      <c r="AE61" s="29">
        <v>43955</v>
      </c>
      <c r="AF61" s="44">
        <v>48.02</v>
      </c>
      <c r="AG61" s="33">
        <f>IF(ISBLANK(AF62),"",Short0[[#This Row],[Adj Close]]/AF62-1)</f>
        <v>4.4821583986074831E-2</v>
      </c>
      <c r="AH61" s="37">
        <v>43955</v>
      </c>
      <c r="AI61" s="44">
        <v>76.73</v>
      </c>
      <c r="AJ61" s="36">
        <f>IF(ISBLANK(AI62),"",Short1[[#This Row],[Adj Close]]/AI62-1)</f>
        <v>0.10244252873563231</v>
      </c>
      <c r="AK61" s="29">
        <v>43955</v>
      </c>
      <c r="AL61" s="44">
        <v>50.07</v>
      </c>
      <c r="AM61" s="33">
        <f>IF(ISBLANK(AL62),"",Short2[[#This Row],[Adj Close]]/AL62-1)</f>
        <v>0.21381818181818191</v>
      </c>
      <c r="AN61" s="37">
        <v>43955</v>
      </c>
      <c r="AO61" s="44">
        <v>140.36000000000001</v>
      </c>
      <c r="AP61" s="36">
        <f>IF(ISBLANK(AO62),"",Short3[[#This Row],[Adj Close]]/AO62-1)</f>
        <v>6.5836434049662218E-2</v>
      </c>
    </row>
    <row r="62" spans="1:42" x14ac:dyDescent="0.25">
      <c r="A62" s="37">
        <v>43948</v>
      </c>
      <c r="B62" s="39">
        <v>2830.709961</v>
      </c>
      <c r="C62" s="36">
        <f>IF(ISBLANK(B63), "", GSPC[[#This Row],[Adj Close]]/B63-1)</f>
        <v>-2.1256897076421533E-3</v>
      </c>
      <c r="D62" s="37">
        <v>43948</v>
      </c>
      <c r="E62" s="44">
        <v>15.3</v>
      </c>
      <c r="F62" s="36">
        <f>IF(ISBLANK(E63), "", Long0[[#This Row],[Adj Close]]/E63-1)</f>
        <v>-1.2903225806451535E-2</v>
      </c>
      <c r="G62" s="29">
        <v>43948</v>
      </c>
      <c r="H62" s="44">
        <v>64.06</v>
      </c>
      <c r="I62" s="33">
        <f>IF(ISBLANK(H63),"",Long1[[#This Row],[Adj Close]]/H63-1)</f>
        <v>0.17240117130307464</v>
      </c>
      <c r="J62" s="37">
        <v>43948</v>
      </c>
      <c r="K62" s="44">
        <v>11.23</v>
      </c>
      <c r="L62" s="36">
        <f>IF(ISBLANK(K63),"",Long2[[#This Row],[Adj Close]]/K63-1)</f>
        <v>3.6934441366574422E-2</v>
      </c>
      <c r="M62" s="29">
        <v>43948</v>
      </c>
      <c r="N62" s="44">
        <v>25.19</v>
      </c>
      <c r="O62" s="33">
        <f>IF(ISBLANK(N63),"",Long3[[#This Row],[Adj Close]]/N63-1)</f>
        <v>-3.9541320680109848E-3</v>
      </c>
      <c r="P62" s="37">
        <v>43948</v>
      </c>
      <c r="Q62" s="44">
        <v>34.917057990000004</v>
      </c>
      <c r="R62" s="36">
        <f>IF(ISBLANK(Q63),"",Long4[[#This Row],[Adj Close]]/Q63-1)</f>
        <v>4.3920884235020496E-2</v>
      </c>
      <c r="S62" s="29">
        <v>43948</v>
      </c>
      <c r="T62" s="44">
        <v>105.279449</v>
      </c>
      <c r="U62" s="33">
        <f>IF(ISBLANK(T63),"",Long5[[#This Row],[Adj Close]]/T63-1)</f>
        <v>6.4409418174742106E-2</v>
      </c>
      <c r="V62" s="37">
        <v>43948</v>
      </c>
      <c r="W62" s="44">
        <v>137.65</v>
      </c>
      <c r="X62" s="36">
        <f>IF(ISBLANK(W63),"",Long6[[#This Row],[Adj Close]]/W63-1)</f>
        <v>-3.6671565539925677E-2</v>
      </c>
      <c r="AE62" s="29">
        <v>43948</v>
      </c>
      <c r="AF62" s="44">
        <v>45.96</v>
      </c>
      <c r="AG62" s="33">
        <f>IF(ISBLANK(AF63),"",Short0[[#This Row],[Adj Close]]/AF63-1)</f>
        <v>1.3071895424836555E-3</v>
      </c>
      <c r="AH62" s="37">
        <v>43948</v>
      </c>
      <c r="AI62" s="44">
        <v>69.599999999999994</v>
      </c>
      <c r="AJ62" s="36">
        <f>IF(ISBLANK(AI63),"",Short1[[#This Row],[Adj Close]]/AI63-1)</f>
        <v>7.1098799630655352E-2</v>
      </c>
      <c r="AK62" s="29">
        <v>43948</v>
      </c>
      <c r="AL62" s="44">
        <v>41.25</v>
      </c>
      <c r="AM62" s="33">
        <f>IF(ISBLANK(AL63),"",Short2[[#This Row],[Adj Close]]/AL63-1)</f>
        <v>8.5574572127140591E-3</v>
      </c>
      <c r="AN62" s="37">
        <v>43948</v>
      </c>
      <c r="AO62" s="44">
        <v>131.69</v>
      </c>
      <c r="AP62" s="36">
        <f>IF(ISBLANK(AO63),"",Short3[[#This Row],[Adj Close]]/AO63-1)</f>
        <v>8.7402622078669445E-4</v>
      </c>
    </row>
    <row r="63" spans="1:42" x14ac:dyDescent="0.25">
      <c r="A63" s="37">
        <v>43941</v>
      </c>
      <c r="B63" s="39">
        <v>2836.73999</v>
      </c>
      <c r="C63" s="36">
        <f>IF(ISBLANK(B64), "", GSPC[[#This Row],[Adj Close]]/B64-1)</f>
        <v>-1.3156819904175721E-2</v>
      </c>
      <c r="D63" s="37">
        <v>43941</v>
      </c>
      <c r="E63" s="44">
        <v>15.5</v>
      </c>
      <c r="F63" s="36">
        <f>IF(ISBLANK(E64), "", Long0[[#This Row],[Adj Close]]/E64-1)</f>
        <v>-3.6069651741293396E-2</v>
      </c>
      <c r="G63" s="29">
        <v>43941</v>
      </c>
      <c r="H63" s="44">
        <v>54.64</v>
      </c>
      <c r="I63" s="33">
        <f>IF(ISBLANK(H64),"",Long1[[#This Row],[Adj Close]]/H64-1)</f>
        <v>-0.11728594507269785</v>
      </c>
      <c r="J63" s="37">
        <v>43941</v>
      </c>
      <c r="K63" s="44">
        <v>10.83</v>
      </c>
      <c r="L63" s="36">
        <f>IF(ISBLANK(K64),"",Long2[[#This Row],[Adj Close]]/K64-1)</f>
        <v>-0.16499614494988435</v>
      </c>
      <c r="M63" s="29">
        <v>43941</v>
      </c>
      <c r="N63" s="44">
        <v>25.29</v>
      </c>
      <c r="O63" s="33">
        <f>IF(ISBLANK(N64),"",Long3[[#This Row],[Adj Close]]/N64-1)</f>
        <v>-5.280898876404494E-2</v>
      </c>
      <c r="P63" s="37">
        <v>43941</v>
      </c>
      <c r="Q63" s="44">
        <v>33.447992579999998</v>
      </c>
      <c r="R63" s="36">
        <f>IF(ISBLANK(Q64),"",Long4[[#This Row],[Adj Close]]/Q64-1)</f>
        <v>-8.1485439487042566E-2</v>
      </c>
      <c r="S63" s="29">
        <v>43941</v>
      </c>
      <c r="T63" s="44">
        <v>98.908791300000004</v>
      </c>
      <c r="U63" s="33">
        <f>IF(ISBLANK(T64),"",Long5[[#This Row],[Adj Close]]/T64-1)</f>
        <v>3.0169389596071072E-2</v>
      </c>
      <c r="V63" s="37">
        <v>43941</v>
      </c>
      <c r="W63" s="44">
        <v>142.88999999999999</v>
      </c>
      <c r="X63" s="36">
        <f>IF(ISBLANK(W64),"",Long6[[#This Row],[Adj Close]]/W64-1)</f>
        <v>3.274067649609691E-2</v>
      </c>
      <c r="AE63" s="29">
        <v>43941</v>
      </c>
      <c r="AF63" s="44">
        <v>45.9</v>
      </c>
      <c r="AG63" s="33">
        <f>IF(ISBLANK(AF64),"",Short0[[#This Row],[Adj Close]]/AF64-1)</f>
        <v>-4.0952778938570855E-2</v>
      </c>
      <c r="AH63" s="37">
        <v>43941</v>
      </c>
      <c r="AI63" s="44">
        <v>64.98</v>
      </c>
      <c r="AJ63" s="36">
        <f>IF(ISBLANK(AI64),"",Short1[[#This Row],[Adj Close]]/AI64-1)</f>
        <v>-1.5305349295347659E-2</v>
      </c>
      <c r="AK63" s="29">
        <v>43941</v>
      </c>
      <c r="AL63" s="44">
        <v>40.9</v>
      </c>
      <c r="AM63" s="33">
        <f>IF(ISBLANK(AL64),"",Short2[[#This Row],[Adj Close]]/AL64-1)</f>
        <v>-8.7053571428571397E-2</v>
      </c>
      <c r="AN63" s="37">
        <v>43941</v>
      </c>
      <c r="AO63" s="44">
        <v>131.57499999999999</v>
      </c>
      <c r="AP63" s="36">
        <f>IF(ISBLANK(AO64),"",Short3[[#This Row],[Adj Close]]/AO64-1)</f>
        <v>6.8586047267116035E-2</v>
      </c>
    </row>
    <row r="64" spans="1:42" x14ac:dyDescent="0.25">
      <c r="A64" s="37">
        <v>43934</v>
      </c>
      <c r="B64" s="39">
        <v>2874.5600589999999</v>
      </c>
      <c r="C64" s="36">
        <f>IF(ISBLANK(B65), "", GSPC[[#This Row],[Adj Close]]/B65-1)</f>
        <v>3.0374715549576381E-2</v>
      </c>
      <c r="D64" s="37">
        <v>43934</v>
      </c>
      <c r="E64" s="44">
        <v>16.079999999999998</v>
      </c>
      <c r="F64" s="36">
        <f>IF(ISBLANK(E65), "", Long0[[#This Row],[Adj Close]]/E65-1)</f>
        <v>0.15517241379310343</v>
      </c>
      <c r="G64" s="29">
        <v>43934</v>
      </c>
      <c r="H64" s="44">
        <v>61.9</v>
      </c>
      <c r="I64" s="33">
        <f>IF(ISBLANK(H65),"",Long1[[#This Row],[Adj Close]]/H65-1)</f>
        <v>0.32095603926589833</v>
      </c>
      <c r="J64" s="37">
        <v>43934</v>
      </c>
      <c r="K64" s="44">
        <v>12.97</v>
      </c>
      <c r="L64" s="36">
        <f>IF(ISBLANK(K65),"",Long2[[#This Row],[Adj Close]]/K65-1)</f>
        <v>0.3207739307535642</v>
      </c>
      <c r="M64" s="29">
        <v>43934</v>
      </c>
      <c r="N64" s="44">
        <v>26.7</v>
      </c>
      <c r="O64" s="33">
        <f>IF(ISBLANK(N65),"",Long3[[#This Row],[Adj Close]]/N65-1)</f>
        <v>0.16238572050500655</v>
      </c>
      <c r="P64" s="37">
        <v>43934</v>
      </c>
      <c r="Q64" s="44">
        <v>36.415310130000002</v>
      </c>
      <c r="R64" s="36">
        <f>IF(ISBLANK(Q65),"",Long4[[#This Row],[Adj Close]]/Q65-1)</f>
        <v>0.10282852091926942</v>
      </c>
      <c r="S64" s="29">
        <v>43934</v>
      </c>
      <c r="T64" s="44">
        <v>96.012162950000004</v>
      </c>
      <c r="U64" s="33">
        <f>IF(ISBLANK(T65),"",Long5[[#This Row],[Adj Close]]/T65-1)</f>
        <v>0.25417976115650553</v>
      </c>
      <c r="V64" s="37">
        <v>43934</v>
      </c>
      <c r="W64" s="44">
        <v>138.36000000000001</v>
      </c>
      <c r="X64" s="36">
        <f>IF(ISBLANK(W65),"",Long6[[#This Row],[Adj Close]]/W65-1)</f>
        <v>0.12808805544231561</v>
      </c>
      <c r="AE64" s="29">
        <v>43934</v>
      </c>
      <c r="AF64" s="44">
        <v>47.86</v>
      </c>
      <c r="AG64" s="33">
        <f>IF(ISBLANK(AF65),"",Short0[[#This Row],[Adj Close]]/AF65-1)</f>
        <v>0.18847777501862417</v>
      </c>
      <c r="AH64" s="37">
        <v>43934</v>
      </c>
      <c r="AI64" s="44">
        <v>65.989999999999995</v>
      </c>
      <c r="AJ64" s="36">
        <f>IF(ISBLANK(AI65),"",Short1[[#This Row],[Adj Close]]/AI65-1)</f>
        <v>0.25075815011372238</v>
      </c>
      <c r="AK64" s="29">
        <v>43934</v>
      </c>
      <c r="AL64" s="44">
        <v>44.8</v>
      </c>
      <c r="AM64" s="33">
        <f>IF(ISBLANK(AL65),"",Short2[[#This Row],[Adj Close]]/AL65-1)</f>
        <v>0.34051466187911417</v>
      </c>
      <c r="AN64" s="37">
        <v>43934</v>
      </c>
      <c r="AO64" s="44">
        <v>123.13</v>
      </c>
      <c r="AP64" s="36">
        <f>IF(ISBLANK(AO65),"",Short3[[#This Row],[Adj Close]]/AO65-1)</f>
        <v>0.16954787234042556</v>
      </c>
    </row>
    <row r="65" spans="1:42" x14ac:dyDescent="0.25">
      <c r="A65" s="37">
        <v>43927</v>
      </c>
      <c r="B65" s="39">
        <v>2789.820068</v>
      </c>
      <c r="C65" s="36">
        <f>IF(ISBLANK(B66), "", GSPC[[#This Row],[Adj Close]]/B66-1)</f>
        <v>0.12101749055098709</v>
      </c>
      <c r="D65" s="37">
        <v>43927</v>
      </c>
      <c r="E65" s="44">
        <v>13.92</v>
      </c>
      <c r="F65" s="36">
        <f>IF(ISBLANK(E66), "", Long0[[#This Row],[Adj Close]]/E66-1)</f>
        <v>-0.10424710424710415</v>
      </c>
      <c r="G65" s="29">
        <v>43927</v>
      </c>
      <c r="H65" s="44">
        <v>46.86</v>
      </c>
      <c r="I65" s="33">
        <f>IF(ISBLANK(H66),"",Long1[[#This Row],[Adj Close]]/H66-1)</f>
        <v>-0.20333219993199592</v>
      </c>
      <c r="J65" s="37">
        <v>43927</v>
      </c>
      <c r="K65" s="44">
        <v>9.82</v>
      </c>
      <c r="L65" s="36">
        <f>IF(ISBLANK(K66),"",Long2[[#This Row],[Adj Close]]/K66-1)</f>
        <v>-8.3955223880597063E-2</v>
      </c>
      <c r="M65" s="29">
        <v>43927</v>
      </c>
      <c r="N65" s="44">
        <v>22.97</v>
      </c>
      <c r="O65" s="33">
        <f>IF(ISBLANK(N66),"",Long3[[#This Row],[Adj Close]]/N66-1)</f>
        <v>-6.8909606809890667E-2</v>
      </c>
      <c r="P65" s="37">
        <v>43927</v>
      </c>
      <c r="Q65" s="44">
        <v>33.019920540000001</v>
      </c>
      <c r="R65" s="36">
        <f>IF(ISBLANK(Q66),"",Long4[[#This Row],[Adj Close]]/Q66-1)</f>
        <v>-8.2206598161168154E-2</v>
      </c>
      <c r="S65" s="29">
        <v>43927</v>
      </c>
      <c r="T65" s="44">
        <v>76.553749249999996</v>
      </c>
      <c r="U65" s="33">
        <f>IF(ISBLANK(T66),"",Long5[[#This Row],[Adj Close]]/T66-1)</f>
        <v>5.5739880557398758E-2</v>
      </c>
      <c r="V65" s="37">
        <v>43927</v>
      </c>
      <c r="W65" s="44">
        <v>122.65</v>
      </c>
      <c r="X65" s="36">
        <f>IF(ISBLANK(W66),"",Long6[[#This Row],[Adj Close]]/W66-1)</f>
        <v>-0.12273800157356407</v>
      </c>
      <c r="AE65" s="29">
        <v>43927</v>
      </c>
      <c r="AF65" s="44">
        <v>40.270000000000003</v>
      </c>
      <c r="AG65" s="33">
        <f>IF(ISBLANK(AF66),"",Short0[[#This Row],[Adj Close]]/AF66-1)</f>
        <v>-0.1672870140612075</v>
      </c>
      <c r="AH65" s="37">
        <v>43927</v>
      </c>
      <c r="AI65" s="44">
        <v>52.76</v>
      </c>
      <c r="AJ65" s="36">
        <f>IF(ISBLANK(AI66),"",Short1[[#This Row],[Adj Close]]/AI66-1)</f>
        <v>-0.16094147582697205</v>
      </c>
      <c r="AK65" s="29">
        <v>43927</v>
      </c>
      <c r="AL65" s="44">
        <v>33.42</v>
      </c>
      <c r="AM65" s="33">
        <f>IF(ISBLANK(AL66),"",Short2[[#This Row],[Adj Close]]/AL66-1)</f>
        <v>-0.21216407355021216</v>
      </c>
      <c r="AN65" s="37">
        <v>43927</v>
      </c>
      <c r="AO65" s="44">
        <v>105.28</v>
      </c>
      <c r="AP65" s="36">
        <f>IF(ISBLANK(AO66),"",Short3[[#This Row],[Adj Close]]/AO66-1)</f>
        <v>-0.18476072479479622</v>
      </c>
    </row>
    <row r="66" spans="1:42" x14ac:dyDescent="0.25">
      <c r="A66" s="37">
        <v>43920</v>
      </c>
      <c r="B66" s="39">
        <v>2488.6499020000001</v>
      </c>
      <c r="C66" s="36">
        <f>IF(ISBLANK(B67), "", GSPC[[#This Row],[Adj Close]]/B67-1)</f>
        <v>-2.0783274877419267E-2</v>
      </c>
      <c r="D66" s="37">
        <v>43920</v>
      </c>
      <c r="E66" s="44">
        <v>15.54</v>
      </c>
      <c r="F66" s="36">
        <f>IF(ISBLANK(E67), "", Long0[[#This Row],[Adj Close]]/E67-1)</f>
        <v>4.5057162071284518E-2</v>
      </c>
      <c r="G66" s="29">
        <v>43920</v>
      </c>
      <c r="H66" s="44">
        <v>58.82</v>
      </c>
      <c r="I66" s="33">
        <f>IF(ISBLANK(H67),"",Long1[[#This Row],[Adj Close]]/H67-1)</f>
        <v>0.40147724565165599</v>
      </c>
      <c r="J66" s="37">
        <v>43920</v>
      </c>
      <c r="K66" s="44">
        <v>10.72</v>
      </c>
      <c r="L66" s="36">
        <f>IF(ISBLANK(K67),"",Long2[[#This Row],[Adj Close]]/K67-1)</f>
        <v>0.30413625304136249</v>
      </c>
      <c r="M66" s="29">
        <v>43920</v>
      </c>
      <c r="N66" s="44">
        <v>24.67</v>
      </c>
      <c r="O66" s="33">
        <f>IF(ISBLANK(N67),"",Long3[[#This Row],[Adj Close]]/N67-1)</f>
        <v>0.14265863825845315</v>
      </c>
      <c r="P66" s="37">
        <v>43920</v>
      </c>
      <c r="Q66" s="44">
        <v>35.977509179999998</v>
      </c>
      <c r="R66" s="36">
        <f>IF(ISBLANK(Q67),"",Long4[[#This Row],[Adj Close]]/Q67-1)</f>
        <v>0.26948163405423964</v>
      </c>
      <c r="S66" s="29">
        <v>43920</v>
      </c>
      <c r="T66" s="44">
        <v>72.511942250000004</v>
      </c>
      <c r="U66" s="33">
        <f>IF(ISBLANK(T67),"",Long5[[#This Row],[Adj Close]]/T67-1)</f>
        <v>0.31546787709497215</v>
      </c>
      <c r="V66" s="37">
        <v>43920</v>
      </c>
      <c r="W66" s="44">
        <v>139.81</v>
      </c>
      <c r="X66" s="36">
        <f>IF(ISBLANK(W67),"",Long6[[#This Row],[Adj Close]]/W67-1)</f>
        <v>0.16780821917808231</v>
      </c>
      <c r="AE66" s="29">
        <v>43920</v>
      </c>
      <c r="AF66" s="44">
        <v>48.36</v>
      </c>
      <c r="AG66" s="33">
        <f>IF(ISBLANK(AF67),"",Short0[[#This Row],[Adj Close]]/AF67-1)</f>
        <v>0.19821605550049548</v>
      </c>
      <c r="AH66" s="37">
        <v>43920</v>
      </c>
      <c r="AI66" s="44">
        <v>62.88</v>
      </c>
      <c r="AJ66" s="36">
        <f>IF(ISBLANK(AI67),"",Short1[[#This Row],[Adj Close]]/AI67-1)</f>
        <v>0.14849315068493163</v>
      </c>
      <c r="AK66" s="29">
        <v>43920</v>
      </c>
      <c r="AL66" s="44">
        <v>42.42</v>
      </c>
      <c r="AM66" s="33">
        <f>IF(ISBLANK(AL67),"",Short2[[#This Row],[Adj Close]]/AL67-1)</f>
        <v>0.34198038595381219</v>
      </c>
      <c r="AN66" s="37">
        <v>43920</v>
      </c>
      <c r="AO66" s="44">
        <v>129.13999999999999</v>
      </c>
      <c r="AP66" s="36">
        <f>IF(ISBLANK(AO67),"",Short3[[#This Row],[Adj Close]]/AO67-1)</f>
        <v>0.20107886904761907</v>
      </c>
    </row>
    <row r="67" spans="1:42" x14ac:dyDescent="0.25">
      <c r="A67" s="37">
        <v>43913</v>
      </c>
      <c r="B67" s="39">
        <v>2541.469971</v>
      </c>
      <c r="C67" s="36">
        <f>IF(ISBLANK(B68), "", GSPC[[#This Row],[Adj Close]]/B68-1)</f>
        <v>0.10262831551854656</v>
      </c>
      <c r="D67" s="37">
        <v>43913</v>
      </c>
      <c r="E67" s="44">
        <v>14.87</v>
      </c>
      <c r="F67" s="36">
        <f>IF(ISBLANK(E68), "", Long0[[#This Row],[Adj Close]]/E68-1)</f>
        <v>0.12141779788838614</v>
      </c>
      <c r="G67" s="29">
        <v>43913</v>
      </c>
      <c r="H67" s="44">
        <v>41.97</v>
      </c>
      <c r="I67" s="33">
        <f>IF(ISBLANK(H68),"",Long1[[#This Row],[Adj Close]]/H68-1)</f>
        <v>-0.24405619596541794</v>
      </c>
      <c r="J67" s="37">
        <v>43913</v>
      </c>
      <c r="K67" s="44">
        <v>8.2200000000000006</v>
      </c>
      <c r="L67" s="36">
        <f>IF(ISBLANK(K68),"",Long2[[#This Row],[Adj Close]]/K68-1)</f>
        <v>-0.15170278637770884</v>
      </c>
      <c r="M67" s="29">
        <v>43913</v>
      </c>
      <c r="N67" s="44">
        <v>21.59</v>
      </c>
      <c r="O67" s="33">
        <f>IF(ISBLANK(N68),"",Long3[[#This Row],[Adj Close]]/N68-1)</f>
        <v>-0.18926023282012761</v>
      </c>
      <c r="P67" s="37">
        <v>43913</v>
      </c>
      <c r="Q67" s="44">
        <v>28.340314830000001</v>
      </c>
      <c r="R67" s="36">
        <f>IF(ISBLANK(Q68),"",Long4[[#This Row],[Adj Close]]/Q68-1)</f>
        <v>-0.11620145631067968</v>
      </c>
      <c r="S67" s="29">
        <v>43913</v>
      </c>
      <c r="T67" s="44">
        <v>55.122548799999997</v>
      </c>
      <c r="U67" s="33">
        <f>IF(ISBLANK(T68),"",Long5[[#This Row],[Adj Close]]/T68-1)</f>
        <v>-0.16085555230002946</v>
      </c>
      <c r="V67" s="37">
        <v>43913</v>
      </c>
      <c r="W67" s="44">
        <v>119.72</v>
      </c>
      <c r="X67" s="36">
        <f>IF(ISBLANK(W68),"",Long6[[#This Row],[Adj Close]]/W68-1)</f>
        <v>-0.14771837403004195</v>
      </c>
      <c r="AE67" s="29">
        <v>43913</v>
      </c>
      <c r="AF67" s="44">
        <v>40.36</v>
      </c>
      <c r="AG67" s="33">
        <f>IF(ISBLANK(AF68),"",Short0[[#This Row],[Adj Close]]/AF68-1)</f>
        <v>-8.5843714609286526E-2</v>
      </c>
      <c r="AH67" s="37">
        <v>43913</v>
      </c>
      <c r="AI67" s="44">
        <v>54.75</v>
      </c>
      <c r="AJ67" s="36">
        <f>IF(ISBLANK(AI68),"",Short1[[#This Row],[Adj Close]]/AI68-1)</f>
        <v>-1.1732851985559511E-2</v>
      </c>
      <c r="AK67" s="29">
        <v>43913</v>
      </c>
      <c r="AL67" s="44">
        <v>31.61</v>
      </c>
      <c r="AM67" s="33">
        <f>IF(ISBLANK(AL68),"",Short2[[#This Row],[Adj Close]]/AL68-1)</f>
        <v>-0.31904351572598022</v>
      </c>
      <c r="AN67" s="37">
        <v>43913</v>
      </c>
      <c r="AO67" s="44">
        <v>107.52</v>
      </c>
      <c r="AP67" s="36">
        <f>IF(ISBLANK(AO68),"",Short3[[#This Row],[Adj Close]]/AO68-1)</f>
        <v>2.3902485477573565E-2</v>
      </c>
    </row>
    <row r="68" spans="1:42" x14ac:dyDescent="0.25">
      <c r="A68" s="37">
        <v>43906</v>
      </c>
      <c r="B68" s="39">
        <v>2304.919922</v>
      </c>
      <c r="C68" s="36">
        <f>IF(ISBLANK(B69), "", GSPC[[#This Row],[Adj Close]]/B69-1)</f>
        <v>-0.14979605277868802</v>
      </c>
      <c r="D68" s="37">
        <v>43906</v>
      </c>
      <c r="E68" s="44">
        <v>13.26</v>
      </c>
      <c r="F68" s="36">
        <f>IF(ISBLANK(E69), "", Long0[[#This Row],[Adj Close]]/E69-1)</f>
        <v>-0.17280099812850913</v>
      </c>
      <c r="G68" s="29">
        <v>43906</v>
      </c>
      <c r="H68" s="44">
        <v>55.52</v>
      </c>
      <c r="I68" s="33">
        <f>IF(ISBLANK(H69),"",Long1[[#This Row],[Adj Close]]/H69-1)</f>
        <v>-0.19314053189943325</v>
      </c>
      <c r="J68" s="37">
        <v>43906</v>
      </c>
      <c r="K68" s="44">
        <v>9.69</v>
      </c>
      <c r="L68" s="36">
        <f>IF(ISBLANK(K69),"",Long2[[#This Row],[Adj Close]]/K69-1)</f>
        <v>-0.40148239654107487</v>
      </c>
      <c r="M68" s="29">
        <v>43906</v>
      </c>
      <c r="N68" s="44">
        <v>26.63</v>
      </c>
      <c r="O68" s="33">
        <f>IF(ISBLANK(N69),"",Long3[[#This Row],[Adj Close]]/N69-1)</f>
        <v>-0.15940656565656564</v>
      </c>
      <c r="P68" s="37">
        <v>43906</v>
      </c>
      <c r="Q68" s="44">
        <v>32.066487360000004</v>
      </c>
      <c r="R68" s="36">
        <f>IF(ISBLANK(Q69),"",Long4[[#This Row],[Adj Close]]/Q69-1)</f>
        <v>-0.1699823721984387</v>
      </c>
      <c r="S68" s="29">
        <v>43906</v>
      </c>
      <c r="T68" s="44">
        <v>65.688987100000006</v>
      </c>
      <c r="U68" s="33">
        <f>IF(ISBLANK(T69),"",Long5[[#This Row],[Adj Close]]/T69-1)</f>
        <v>-0.14159959758551299</v>
      </c>
      <c r="V68" s="37">
        <v>43906</v>
      </c>
      <c r="W68" s="44">
        <v>140.47</v>
      </c>
      <c r="X68" s="36">
        <f>IF(ISBLANK(W69),"",Long6[[#This Row],[Adj Close]]/W69-1)</f>
        <v>-0.12277524511334537</v>
      </c>
      <c r="AE68" s="29">
        <v>43906</v>
      </c>
      <c r="AF68" s="44">
        <v>44.15</v>
      </c>
      <c r="AG68" s="33">
        <f>IF(ISBLANK(AF69),"",Short0[[#This Row],[Adj Close]]/AF69-1)</f>
        <v>-0.19639606843829627</v>
      </c>
      <c r="AH68" s="37">
        <v>43906</v>
      </c>
      <c r="AI68" s="44">
        <v>55.4</v>
      </c>
      <c r="AJ68" s="36">
        <f>IF(ISBLANK(AI69),"",Short1[[#This Row],[Adj Close]]/AI69-1)</f>
        <v>-0.28855785283164259</v>
      </c>
      <c r="AK68" s="29">
        <v>43906</v>
      </c>
      <c r="AL68" s="44">
        <v>46.42</v>
      </c>
      <c r="AM68" s="33">
        <f>IF(ISBLANK(AL69),"",Short2[[#This Row],[Adj Close]]/AL69-1)</f>
        <v>-0.28253477588871712</v>
      </c>
      <c r="AN68" s="37">
        <v>43906</v>
      </c>
      <c r="AO68" s="44">
        <v>105.01</v>
      </c>
      <c r="AP68" s="36">
        <f>IF(ISBLANK(AO69),"",Short3[[#This Row],[Adj Close]]/AO69-1)</f>
        <v>-0.25656637168141594</v>
      </c>
    </row>
    <row r="69" spans="1:42" x14ac:dyDescent="0.25">
      <c r="A69" s="37">
        <v>43899</v>
      </c>
      <c r="B69" s="39">
        <v>2711.0200199999999</v>
      </c>
      <c r="C69" s="36">
        <f>IF(ISBLANK(B70), "", GSPC[[#This Row],[Adj Close]]/B70-1)</f>
        <v>-8.7926498623186133E-2</v>
      </c>
      <c r="D69" s="37">
        <v>43899</v>
      </c>
      <c r="E69" s="44">
        <v>16.03</v>
      </c>
      <c r="F69" s="36">
        <f>IF(ISBLANK(E70), "", Long0[[#This Row],[Adj Close]]/E70-1)</f>
        <v>-0.14186295503211988</v>
      </c>
      <c r="G69" s="29">
        <v>43899</v>
      </c>
      <c r="H69" s="44">
        <v>68.81</v>
      </c>
      <c r="I69" s="33">
        <f>IF(ISBLANK(H70),"",Long1[[#This Row],[Adj Close]]/H70-1)</f>
        <v>-9.4724378371267015E-2</v>
      </c>
      <c r="J69" s="37">
        <v>43899</v>
      </c>
      <c r="K69" s="44">
        <v>16.190000000000001</v>
      </c>
      <c r="L69" s="36">
        <f>IF(ISBLANK(K70),"",Long2[[#This Row],[Adj Close]]/K70-1)</f>
        <v>-2.1752265861027187E-2</v>
      </c>
      <c r="M69" s="29">
        <v>43899</v>
      </c>
      <c r="N69" s="44">
        <v>31.68</v>
      </c>
      <c r="O69" s="33">
        <f>IF(ISBLANK(N70),"",Long3[[#This Row],[Adj Close]]/N70-1)</f>
        <v>2.2265246853823806E-2</v>
      </c>
      <c r="P69" s="37">
        <v>43899</v>
      </c>
      <c r="Q69" s="44">
        <v>38.633501610000003</v>
      </c>
      <c r="R69" s="36">
        <f>IF(ISBLANK(Q70),"",Long4[[#This Row],[Adj Close]]/Q70-1)</f>
        <v>3.2769830949284984E-2</v>
      </c>
      <c r="S69" s="29">
        <v>43899</v>
      </c>
      <c r="T69" s="44">
        <v>76.524879200000001</v>
      </c>
      <c r="U69" s="33">
        <f>IF(ISBLANK(T70),"",Long5[[#This Row],[Adj Close]]/T70-1)</f>
        <v>-6.852524305962282E-2</v>
      </c>
      <c r="V69" s="37">
        <v>43899</v>
      </c>
      <c r="W69" s="44">
        <v>160.13</v>
      </c>
      <c r="X69" s="36">
        <f>IF(ISBLANK(W70),"",Long6[[#This Row],[Adj Close]]/W70-1)</f>
        <v>7.3473218475564872E-2</v>
      </c>
      <c r="AE69" s="29">
        <v>43899</v>
      </c>
      <c r="AF69" s="44">
        <v>54.94</v>
      </c>
      <c r="AG69" s="33">
        <f>IF(ISBLANK(AF70),"",Short0[[#This Row],[Adj Close]]/AF70-1)</f>
        <v>-5.9729590963546131E-2</v>
      </c>
      <c r="AH69" s="37">
        <v>43899</v>
      </c>
      <c r="AI69" s="44">
        <v>77.87</v>
      </c>
      <c r="AJ69" s="36">
        <f>IF(ISBLANK(AI70),"",Short1[[#This Row],[Adj Close]]/AI70-1)</f>
        <v>-5.6186949304047884E-3</v>
      </c>
      <c r="AK69" s="29">
        <v>43899</v>
      </c>
      <c r="AL69" s="44">
        <v>64.7</v>
      </c>
      <c r="AM69" s="33">
        <f>IF(ISBLANK(AL70),"",Short2[[#This Row],[Adj Close]]/AL70-1)</f>
        <v>2.7147166216859864E-2</v>
      </c>
      <c r="AN69" s="37">
        <v>43899</v>
      </c>
      <c r="AO69" s="44">
        <v>141.25</v>
      </c>
      <c r="AP69" s="36">
        <f>IF(ISBLANK(AO70),"",Short3[[#This Row],[Adj Close]]/AO70-1)</f>
        <v>-3.826513243004015E-2</v>
      </c>
    </row>
    <row r="70" spans="1:42" x14ac:dyDescent="0.25">
      <c r="A70" s="37">
        <v>43892</v>
      </c>
      <c r="B70" s="39">
        <v>2972.3701169999999</v>
      </c>
      <c r="C70" s="36">
        <f>IF(ISBLANK(B71), "", GSPC[[#This Row],[Adj Close]]/B71-1)</f>
        <v>6.1438031623135547E-3</v>
      </c>
      <c r="D70" s="37">
        <v>43892</v>
      </c>
      <c r="E70" s="44">
        <v>18.68</v>
      </c>
      <c r="F70" s="36">
        <f>IF(ISBLANK(E71), "", Long0[[#This Row],[Adj Close]]/E71-1)</f>
        <v>-0.10728793309438478</v>
      </c>
      <c r="G70" s="29">
        <v>43892</v>
      </c>
      <c r="H70" s="44">
        <v>76.010000000000005</v>
      </c>
      <c r="I70" s="33">
        <f>IF(ISBLANK(H71),"",Long1[[#This Row],[Adj Close]]/H71-1)</f>
        <v>-0.23307436182019969</v>
      </c>
      <c r="J70" s="37">
        <v>43892</v>
      </c>
      <c r="K70" s="44">
        <v>16.55</v>
      </c>
      <c r="L70" s="36">
        <f>IF(ISBLANK(K71),"",Long2[[#This Row],[Adj Close]]/K71-1)</f>
        <v>-0.10395235517054668</v>
      </c>
      <c r="M70" s="29">
        <v>43892</v>
      </c>
      <c r="N70" s="44">
        <v>30.99</v>
      </c>
      <c r="O70" s="33">
        <f>IF(ISBLANK(N71),"",Long3[[#This Row],[Adj Close]]/N71-1)</f>
        <v>-0.12482349618751765</v>
      </c>
      <c r="P70" s="37">
        <v>43892</v>
      </c>
      <c r="Q70" s="44">
        <v>37.407658949999998</v>
      </c>
      <c r="R70" s="36">
        <f>IF(ISBLANK(Q71),"",Long4[[#This Row],[Adj Close]]/Q71-1)</f>
        <v>-0.14536563680817971</v>
      </c>
      <c r="S70" s="29">
        <v>43892</v>
      </c>
      <c r="T70" s="44">
        <v>82.154538950000003</v>
      </c>
      <c r="U70" s="33">
        <f>IF(ISBLANK(T71),"",Long5[[#This Row],[Adj Close]]/T71-1)</f>
        <v>-0.15617277849164768</v>
      </c>
      <c r="V70" s="37">
        <v>43892</v>
      </c>
      <c r="W70" s="44">
        <v>149.16999999999999</v>
      </c>
      <c r="X70" s="36">
        <f>IF(ISBLANK(W71),"",Long6[[#This Row],[Adj Close]]/W71-1)</f>
        <v>-0.1655758796218606</v>
      </c>
      <c r="AE70" s="29">
        <v>43892</v>
      </c>
      <c r="AF70" s="44">
        <v>58.43</v>
      </c>
      <c r="AG70" s="33">
        <f>IF(ISBLANK(AF71),"",Short0[[#This Row],[Adj Close]]/AF71-1)</f>
        <v>-0.13360023724792403</v>
      </c>
      <c r="AH70" s="37">
        <v>43892</v>
      </c>
      <c r="AI70" s="44">
        <v>78.31</v>
      </c>
      <c r="AJ70" s="36">
        <f>IF(ISBLANK(AI71),"",Short1[[#This Row],[Adj Close]]/AI71-1)</f>
        <v>-0.14815620580876754</v>
      </c>
      <c r="AK70" s="29">
        <v>43892</v>
      </c>
      <c r="AL70" s="44">
        <v>62.99</v>
      </c>
      <c r="AM70" s="33">
        <f>IF(ISBLANK(AL71),"",Short2[[#This Row],[Adj Close]]/AL71-1)</f>
        <v>-0.11319160917922</v>
      </c>
      <c r="AN70" s="37">
        <v>43892</v>
      </c>
      <c r="AO70" s="44">
        <v>146.87</v>
      </c>
      <c r="AP70" s="36">
        <f>IF(ISBLANK(AO71),"",Short3[[#This Row],[Adj Close]]/AO71-1)</f>
        <v>-0.15304769044461097</v>
      </c>
    </row>
    <row r="71" spans="1:42" x14ac:dyDescent="0.25">
      <c r="A71" s="37">
        <v>43885</v>
      </c>
      <c r="B71" s="39">
        <v>2954.219971</v>
      </c>
      <c r="C71" s="36">
        <f>IF(ISBLANK(B72), "", GSPC[[#This Row],[Adj Close]]/B72-1)</f>
        <v>-0.11490675724664823</v>
      </c>
      <c r="D71" s="37">
        <v>43885</v>
      </c>
      <c r="E71" s="44">
        <v>20.925000000000001</v>
      </c>
      <c r="F71" s="36">
        <f>IF(ISBLANK(E72), "", Long0[[#This Row],[Adj Close]]/E72-1)</f>
        <v>-3.3040665434380778E-2</v>
      </c>
      <c r="G71" s="29">
        <v>43885</v>
      </c>
      <c r="H71" s="44">
        <v>99.11</v>
      </c>
      <c r="I71" s="33">
        <f>IF(ISBLANK(H72),"",Long1[[#This Row],[Adj Close]]/H72-1)</f>
        <v>4.8672098190667645E-2</v>
      </c>
      <c r="J71" s="37">
        <v>43885</v>
      </c>
      <c r="K71" s="44">
        <v>18.47</v>
      </c>
      <c r="L71" s="36">
        <f>IF(ISBLANK(K72),"",Long2[[#This Row],[Adj Close]]/K72-1)</f>
        <v>-5.1848049281314257E-2</v>
      </c>
      <c r="M71" s="29">
        <v>43885</v>
      </c>
      <c r="N71" s="44">
        <v>35.409999999999997</v>
      </c>
      <c r="O71" s="33">
        <f>IF(ISBLANK(N72),"",Long3[[#This Row],[Adj Close]]/N72-1)</f>
        <v>-2.3980154355016658E-2</v>
      </c>
      <c r="P71" s="37">
        <v>43885</v>
      </c>
      <c r="Q71" s="44">
        <v>43.770366090000003</v>
      </c>
      <c r="R71" s="36">
        <f>IF(ISBLANK(Q72),"",Long4[[#This Row],[Adj Close]]/Q72-1)</f>
        <v>2.928391672386188E-2</v>
      </c>
      <c r="S71" s="29">
        <v>43885</v>
      </c>
      <c r="T71" s="44">
        <v>97.359431950000001</v>
      </c>
      <c r="U71" s="33">
        <f>IF(ISBLANK(T72),"",Long5[[#This Row],[Adj Close]]/T72-1)</f>
        <v>9.2777334397446953E-3</v>
      </c>
      <c r="V71" s="37">
        <v>43885</v>
      </c>
      <c r="W71" s="44">
        <v>178.77</v>
      </c>
      <c r="X71" s="36">
        <f>IF(ISBLANK(W72),"",Long6[[#This Row],[Adj Close]]/W72-1)</f>
        <v>-1.4715608465608376E-2</v>
      </c>
      <c r="AE71" s="29">
        <v>43885</v>
      </c>
      <c r="AF71" s="44">
        <v>67.44</v>
      </c>
      <c r="AG71" s="33">
        <f>IF(ISBLANK(AF72),"",Short0[[#This Row],[Adj Close]]/AF72-1)</f>
        <v>-2.6980233732506242E-2</v>
      </c>
      <c r="AH71" s="37">
        <v>43885</v>
      </c>
      <c r="AI71" s="44">
        <v>91.93</v>
      </c>
      <c r="AJ71" s="36">
        <f>IF(ISBLANK(AI72),"",Short1[[#This Row],[Adj Close]]/AI72-1)</f>
        <v>1.692477876106202E-2</v>
      </c>
      <c r="AK71" s="29">
        <v>43885</v>
      </c>
      <c r="AL71" s="44">
        <v>71.03</v>
      </c>
      <c r="AM71" s="33">
        <f>IF(ISBLANK(AL72),"",Short2[[#This Row],[Adj Close]]/AL72-1)</f>
        <v>1.8205275229357776E-2</v>
      </c>
      <c r="AN71" s="37">
        <v>43885</v>
      </c>
      <c r="AO71" s="44">
        <v>173.41</v>
      </c>
      <c r="AP71" s="36">
        <f>IF(ISBLANK(AO72),"",Short3[[#This Row],[Adj Close]]/AO72-1)</f>
        <v>1.4508863277364892E-2</v>
      </c>
    </row>
    <row r="72" spans="1:42" x14ac:dyDescent="0.25">
      <c r="A72" s="37">
        <v>43878</v>
      </c>
      <c r="B72" s="39">
        <v>3337.75</v>
      </c>
      <c r="C72" s="36">
        <f>IF(ISBLANK(B73), "", GSPC[[#This Row],[Adj Close]]/B73-1)</f>
        <v>-1.2546717641801375E-2</v>
      </c>
      <c r="D72" s="37">
        <v>43878</v>
      </c>
      <c r="E72" s="44">
        <v>21.64</v>
      </c>
      <c r="F72" s="36">
        <f>IF(ISBLANK(E73), "", Long0[[#This Row],[Adj Close]]/E73-1)</f>
        <v>-5.2954048140043786E-2</v>
      </c>
      <c r="G72" s="29">
        <v>43878</v>
      </c>
      <c r="H72" s="44">
        <v>94.51</v>
      </c>
      <c r="I72" s="33">
        <f>IF(ISBLANK(H73),"",Long1[[#This Row],[Adj Close]]/H73-1)</f>
        <v>1.3838232139026019E-2</v>
      </c>
      <c r="J72" s="37">
        <v>43878</v>
      </c>
      <c r="K72" s="44">
        <v>19.48</v>
      </c>
      <c r="L72" s="36">
        <f>IF(ISBLANK(K73),"",Long2[[#This Row],[Adj Close]]/K73-1)</f>
        <v>-6.6602779108768551E-2</v>
      </c>
      <c r="M72" s="29">
        <v>43878</v>
      </c>
      <c r="N72" s="44">
        <v>36.28</v>
      </c>
      <c r="O72" s="33">
        <f>IF(ISBLANK(N73),"",Long3[[#This Row],[Adj Close]]/N73-1)</f>
        <v>5.5432372505543892E-3</v>
      </c>
      <c r="P72" s="37">
        <v>43878</v>
      </c>
      <c r="Q72" s="44">
        <v>42.525065609999999</v>
      </c>
      <c r="R72" s="36">
        <f>IF(ISBLANK(Q73),"",Long4[[#This Row],[Adj Close]]/Q73-1)</f>
        <v>5.605218651848265E-2</v>
      </c>
      <c r="S72" s="29">
        <v>43878</v>
      </c>
      <c r="T72" s="44">
        <v>96.464460399999993</v>
      </c>
      <c r="U72" s="33">
        <f>IF(ISBLANK(T73),"",Long5[[#This Row],[Adj Close]]/T73-1)</f>
        <v>7.4268567141785535E-2</v>
      </c>
      <c r="V72" s="37">
        <v>43878</v>
      </c>
      <c r="W72" s="44">
        <v>181.44</v>
      </c>
      <c r="X72" s="36">
        <f>IF(ISBLANK(W73),"",Long6[[#This Row],[Adj Close]]/W73-1)</f>
        <v>-5.6992547128451587E-3</v>
      </c>
      <c r="AE72" s="29">
        <v>43878</v>
      </c>
      <c r="AF72" s="44">
        <v>69.31</v>
      </c>
      <c r="AG72" s="33">
        <f>IF(ISBLANK(AF73),"",Short0[[#This Row],[Adj Close]]/AF73-1)</f>
        <v>-2.3031524399020897E-3</v>
      </c>
      <c r="AH72" s="37">
        <v>43878</v>
      </c>
      <c r="AI72" s="44">
        <v>90.4</v>
      </c>
      <c r="AJ72" s="36">
        <f>IF(ISBLANK(AI73),"",Short1[[#This Row],[Adj Close]]/AI73-1)</f>
        <v>1.9855595667870096E-2</v>
      </c>
      <c r="AK72" s="29">
        <v>43878</v>
      </c>
      <c r="AL72" s="44">
        <v>69.760000000000005</v>
      </c>
      <c r="AM72" s="33">
        <f>IF(ISBLANK(AL73),"",Short2[[#This Row],[Adj Close]]/AL73-1)</f>
        <v>2.3624358033749182E-2</v>
      </c>
      <c r="AN72" s="37">
        <v>43878</v>
      </c>
      <c r="AO72" s="44">
        <v>170.93</v>
      </c>
      <c r="AP72" s="36">
        <f>IF(ISBLANK(AO73),"",Short3[[#This Row],[Adj Close]]/AO73-1)</f>
        <v>5.0777647999016517E-2</v>
      </c>
    </row>
    <row r="73" spans="1:42" x14ac:dyDescent="0.25">
      <c r="A73" s="37">
        <v>43871</v>
      </c>
      <c r="B73" s="39">
        <v>3380.1599120000001</v>
      </c>
      <c r="C73" s="36">
        <f>IF(ISBLANK(B74), "", GSPC[[#This Row],[Adj Close]]/B74-1)</f>
        <v>1.5761575261877159E-2</v>
      </c>
      <c r="D73" s="37">
        <v>43871</v>
      </c>
      <c r="E73" s="44">
        <v>22.85</v>
      </c>
      <c r="F73" s="36">
        <f>IF(ISBLANK(E74), "", Long0[[#This Row],[Adj Close]]/E74-1)</f>
        <v>4.242700729927007E-2</v>
      </c>
      <c r="G73" s="29">
        <v>43871</v>
      </c>
      <c r="H73" s="44">
        <v>93.22</v>
      </c>
      <c r="I73" s="33">
        <f>IF(ISBLANK(H74),"",Long1[[#This Row],[Adj Close]]/H74-1)</f>
        <v>3.6699288256227813E-2</v>
      </c>
      <c r="J73" s="37">
        <v>43871</v>
      </c>
      <c r="K73" s="44">
        <v>20.87</v>
      </c>
      <c r="L73" s="36">
        <f>IF(ISBLANK(K74),"",Long2[[#This Row],[Adj Close]]/K74-1)</f>
        <v>3.4705007436787172E-2</v>
      </c>
      <c r="M73" s="29">
        <v>43871</v>
      </c>
      <c r="N73" s="44">
        <v>36.08</v>
      </c>
      <c r="O73" s="33">
        <f>IF(ISBLANK(N74),"",Long3[[#This Row],[Adj Close]]/N74-1)</f>
        <v>-1.0693720866465584E-2</v>
      </c>
      <c r="P73" s="37">
        <v>43871</v>
      </c>
      <c r="Q73" s="44">
        <v>40.267958489999998</v>
      </c>
      <c r="R73" s="36">
        <f>IF(ISBLANK(Q74),"",Long4[[#This Row],[Adj Close]]/Q74-1)</f>
        <v>1.5456329735034302E-2</v>
      </c>
      <c r="S73" s="29">
        <v>43871</v>
      </c>
      <c r="T73" s="44">
        <v>89.795478849999995</v>
      </c>
      <c r="U73" s="33">
        <f>IF(ISBLANK(T74),"",Long5[[#This Row],[Adj Close]]/T74-1)</f>
        <v>-2.1189552082240715E-2</v>
      </c>
      <c r="V73" s="37">
        <v>43871</v>
      </c>
      <c r="W73" s="44">
        <v>182.48</v>
      </c>
      <c r="X73" s="36">
        <f>IF(ISBLANK(W74),"",Long6[[#This Row],[Adj Close]]/W74-1)</f>
        <v>-5.1248500708755973E-3</v>
      </c>
      <c r="AE73" s="29">
        <v>43871</v>
      </c>
      <c r="AF73" s="44">
        <v>69.47</v>
      </c>
      <c r="AG73" s="33">
        <f>IF(ISBLANK(AF74),"",Short0[[#This Row],[Adj Close]]/AF74-1)</f>
        <v>4.9395770392749228E-2</v>
      </c>
      <c r="AH73" s="37">
        <v>43871</v>
      </c>
      <c r="AI73" s="44">
        <v>88.64</v>
      </c>
      <c r="AJ73" s="36">
        <f>IF(ISBLANK(AI74),"",Short1[[#This Row],[Adj Close]]/AI74-1)</f>
        <v>1.7680826636050639E-2</v>
      </c>
      <c r="AK73" s="29">
        <v>43871</v>
      </c>
      <c r="AL73" s="44">
        <v>68.150000000000006</v>
      </c>
      <c r="AM73" s="33">
        <f>IF(ISBLANK(AL74),"",Short2[[#This Row],[Adj Close]]/AL74-1)</f>
        <v>1.3232233125185955E-2</v>
      </c>
      <c r="AN73" s="37">
        <v>43871</v>
      </c>
      <c r="AO73" s="44">
        <v>162.66999999999999</v>
      </c>
      <c r="AP73" s="36">
        <f>IF(ISBLANK(AO74),"",Short3[[#This Row],[Adj Close]]/AO74-1)</f>
        <v>2.5080345327367803E-2</v>
      </c>
    </row>
    <row r="74" spans="1:42" x14ac:dyDescent="0.25">
      <c r="A74" s="37">
        <v>43864</v>
      </c>
      <c r="B74" s="39">
        <v>3327.709961</v>
      </c>
      <c r="C74" s="36">
        <f>IF(ISBLANK(B75), "", GSPC[[#This Row],[Adj Close]]/B75-1)</f>
        <v>3.1681694848076036E-2</v>
      </c>
      <c r="D74" s="37">
        <v>43864</v>
      </c>
      <c r="E74" s="44">
        <v>21.92</v>
      </c>
      <c r="F74" s="36">
        <f>IF(ISBLANK(E75), "", Long0[[#This Row],[Adj Close]]/E75-1)</f>
        <v>-9.936766034326916E-3</v>
      </c>
      <c r="G74" s="29">
        <v>43864</v>
      </c>
      <c r="H74" s="44">
        <v>89.92</v>
      </c>
      <c r="I74" s="33">
        <f>IF(ISBLANK(H75),"",Long1[[#This Row],[Adj Close]]/H75-1)</f>
        <v>-3.5400128727740787E-2</v>
      </c>
      <c r="J74" s="37">
        <v>43864</v>
      </c>
      <c r="K74" s="44">
        <v>20.170000000000002</v>
      </c>
      <c r="L74" s="36">
        <f>IF(ISBLANK(K75),"",Long2[[#This Row],[Adj Close]]/K75-1)</f>
        <v>1.102756892230583E-2</v>
      </c>
      <c r="M74" s="29">
        <v>43864</v>
      </c>
      <c r="N74" s="44">
        <v>36.47</v>
      </c>
      <c r="O74" s="33">
        <f>IF(ISBLANK(N75),"",Long3[[#This Row],[Adj Close]]/N75-1)</f>
        <v>-6.5377281394716213E-3</v>
      </c>
      <c r="P74" s="37">
        <v>43864</v>
      </c>
      <c r="Q74" s="44">
        <v>39.655037159999999</v>
      </c>
      <c r="R74" s="36">
        <f>IF(ISBLANK(Q75),"",Long4[[#This Row],[Adj Close]]/Q75-1)</f>
        <v>6.6683131637441662E-3</v>
      </c>
      <c r="S74" s="29">
        <v>43864</v>
      </c>
      <c r="T74" s="44">
        <v>91.739395549999998</v>
      </c>
      <c r="U74" s="33">
        <f>IF(ISBLANK(T75),"",Long5[[#This Row],[Adj Close]]/T75-1)</f>
        <v>2.1757770632368612E-2</v>
      </c>
      <c r="V74" s="37">
        <v>43864</v>
      </c>
      <c r="W74" s="44">
        <v>183.42</v>
      </c>
      <c r="X74" s="36">
        <f>IF(ISBLANK(W75),"",Long6[[#This Row],[Adj Close]]/W75-1)</f>
        <v>-0.1308344785101645</v>
      </c>
      <c r="AE74" s="29">
        <v>43864</v>
      </c>
      <c r="AF74" s="44">
        <v>66.2</v>
      </c>
      <c r="AG74" s="33">
        <f>IF(ISBLANK(AF75),"",Short0[[#This Row],[Adj Close]]/AF75-1)</f>
        <v>-4.679625629949602E-2</v>
      </c>
      <c r="AH74" s="37">
        <v>43864</v>
      </c>
      <c r="AI74" s="44">
        <v>87.1</v>
      </c>
      <c r="AJ74" s="36">
        <f>IF(ISBLANK(AI75),"",Short1[[#This Row],[Adj Close]]/AI75-1)</f>
        <v>-3.0282787797817901E-2</v>
      </c>
      <c r="AK74" s="29">
        <v>43864</v>
      </c>
      <c r="AL74" s="44">
        <v>67.260000000000005</v>
      </c>
      <c r="AM74" s="33">
        <f>IF(ISBLANK(AL75),"",Short2[[#This Row],[Adj Close]]/AL75-1)</f>
        <v>-1.4865467518943021E-4</v>
      </c>
      <c r="AN74" s="37">
        <v>43864</v>
      </c>
      <c r="AO74" s="44">
        <v>158.69</v>
      </c>
      <c r="AP74" s="36">
        <f>IF(ISBLANK(AO75),"",Short3[[#This Row],[Adj Close]]/AO75-1)</f>
        <v>5.3852002027368062E-3</v>
      </c>
    </row>
    <row r="75" spans="1:42" x14ac:dyDescent="0.25">
      <c r="A75" s="37">
        <v>43857</v>
      </c>
      <c r="B75" s="39">
        <v>3225.5200199999999</v>
      </c>
      <c r="C75" s="36">
        <f>IF(ISBLANK(B76), "", GSPC[[#This Row],[Adj Close]]/B76-1)</f>
        <v>-2.1226092671320584E-2</v>
      </c>
      <c r="D75" s="37">
        <v>43857</v>
      </c>
      <c r="E75" s="44">
        <v>22.14</v>
      </c>
      <c r="F75" s="36">
        <f>IF(ISBLANK(E76), "", Long0[[#This Row],[Adj Close]]/E76-1)</f>
        <v>7.7378243058716656E-3</v>
      </c>
      <c r="G75" s="29">
        <v>43857</v>
      </c>
      <c r="H75" s="44">
        <v>93.22</v>
      </c>
      <c r="I75" s="33">
        <f>IF(ISBLANK(H76),"",Long1[[#This Row],[Adj Close]]/H76-1)</f>
        <v>-2.2338751966439419E-2</v>
      </c>
      <c r="J75" s="37">
        <v>43857</v>
      </c>
      <c r="K75" s="44">
        <v>19.95</v>
      </c>
      <c r="L75" s="36">
        <f>IF(ISBLANK(K76),"",Long2[[#This Row],[Adj Close]]/K76-1)</f>
        <v>-9.4005449591280654E-2</v>
      </c>
      <c r="M75" s="29">
        <v>43857</v>
      </c>
      <c r="N75" s="44">
        <v>36.71</v>
      </c>
      <c r="O75" s="33">
        <f>IF(ISBLANK(N76),"",Long3[[#This Row],[Adj Close]]/N76-1)</f>
        <v>2.0856507230255783E-2</v>
      </c>
      <c r="P75" s="37">
        <v>43857</v>
      </c>
      <c r="Q75" s="44">
        <v>39.392356589999999</v>
      </c>
      <c r="R75" s="36">
        <f>IF(ISBLANK(Q76),"",Long4[[#This Row],[Adj Close]]/Q76-1)</f>
        <v>-4.5047169811320842E-2</v>
      </c>
      <c r="S75" s="29">
        <v>43857</v>
      </c>
      <c r="T75" s="44">
        <v>89.785855499999997</v>
      </c>
      <c r="U75" s="33">
        <f>IF(ISBLANK(T76),"",Long5[[#This Row],[Adj Close]]/T76-1)</f>
        <v>6.4460924130062658E-2</v>
      </c>
      <c r="V75" s="37">
        <v>43857</v>
      </c>
      <c r="W75" s="44">
        <v>211.03</v>
      </c>
      <c r="X75" s="36">
        <f>IF(ISBLANK(W76),"",Long6[[#This Row],[Adj Close]]/W76-1)</f>
        <v>-9.3418458360717826E-3</v>
      </c>
      <c r="AE75" s="29">
        <v>43857</v>
      </c>
      <c r="AF75" s="44">
        <v>69.45</v>
      </c>
      <c r="AG75" s="33">
        <f>IF(ISBLANK(AF76),"",Short0[[#This Row],[Adj Close]]/AF76-1)</f>
        <v>-5.3814713896457755E-2</v>
      </c>
      <c r="AH75" s="37">
        <v>43857</v>
      </c>
      <c r="AI75" s="44">
        <v>89.82</v>
      </c>
      <c r="AJ75" s="36">
        <f>IF(ISBLANK(AI76),"",Short1[[#This Row],[Adj Close]]/AI76-1)</f>
        <v>9.7807757166945564E-3</v>
      </c>
      <c r="AK75" s="29">
        <v>43857</v>
      </c>
      <c r="AL75" s="44">
        <v>67.27</v>
      </c>
      <c r="AM75" s="33">
        <f>IF(ISBLANK(AL76),"",Short2[[#This Row],[Adj Close]]/AL76-1)</f>
        <v>6.4567178351004895E-2</v>
      </c>
      <c r="AN75" s="37">
        <v>43857</v>
      </c>
      <c r="AO75" s="44">
        <v>157.84</v>
      </c>
      <c r="AP75" s="36">
        <f>IF(ISBLANK(AO76),"",Short3[[#This Row],[Adj Close]]/AO76-1)</f>
        <v>-1.5469061876247414E-2</v>
      </c>
    </row>
    <row r="76" spans="1:42" x14ac:dyDescent="0.25">
      <c r="A76" s="37">
        <v>43850</v>
      </c>
      <c r="B76" s="39">
        <v>3295.469971</v>
      </c>
      <c r="C76" s="36">
        <f>IF(ISBLANK(B77), "", GSPC[[#This Row],[Adj Close]]/B77-1)</f>
        <v>-1.0256469146627256E-2</v>
      </c>
      <c r="D76" s="37">
        <v>43850</v>
      </c>
      <c r="E76" s="44">
        <v>21.97</v>
      </c>
      <c r="F76" s="36">
        <f>IF(ISBLANK(E77), "", Long0[[#This Row],[Adj Close]]/E77-1)</f>
        <v>4.9689440993788692E-2</v>
      </c>
      <c r="G76" s="29">
        <v>43850</v>
      </c>
      <c r="H76" s="44">
        <v>95.35</v>
      </c>
      <c r="I76" s="33">
        <f>IF(ISBLANK(H77),"",Long1[[#This Row],[Adj Close]]/H77-1)</f>
        <v>0.21125508130081294</v>
      </c>
      <c r="J76" s="37">
        <v>43850</v>
      </c>
      <c r="K76" s="44">
        <v>22.02</v>
      </c>
      <c r="L76" s="36">
        <f>IF(ISBLANK(K77),"",Long2[[#This Row],[Adj Close]]/K77-1)</f>
        <v>4.3601895734597163E-2</v>
      </c>
      <c r="M76" s="29">
        <v>43850</v>
      </c>
      <c r="N76" s="44">
        <v>35.96</v>
      </c>
      <c r="O76" s="33">
        <f>IF(ISBLANK(N77),"",Long3[[#This Row],[Adj Close]]/N77-1)</f>
        <v>1.2672486623486412E-2</v>
      </c>
      <c r="P76" s="37">
        <v>43850</v>
      </c>
      <c r="Q76" s="44">
        <v>41.250578400000002</v>
      </c>
      <c r="R76" s="36">
        <f>IF(ISBLANK(Q77),"",Long4[[#This Row],[Adj Close]]/Q77-1)</f>
        <v>3.9980377728722205E-2</v>
      </c>
      <c r="S76" s="29">
        <v>43850</v>
      </c>
      <c r="T76" s="44">
        <v>84.348662750000003</v>
      </c>
      <c r="U76" s="33">
        <f>IF(ISBLANK(T77),"",Long5[[#This Row],[Adj Close]]/T77-1)</f>
        <v>-3.9978094194961677E-2</v>
      </c>
      <c r="V76" s="37">
        <v>43850</v>
      </c>
      <c r="W76" s="44">
        <v>213.02</v>
      </c>
      <c r="X76" s="36">
        <f>IF(ISBLANK(W77),"",Long6[[#This Row],[Adj Close]]/W77-1)</f>
        <v>-2.3068103645952798E-2</v>
      </c>
      <c r="AE76" s="29">
        <v>43850</v>
      </c>
      <c r="AF76" s="44">
        <v>73.400000000000006</v>
      </c>
      <c r="AG76" s="33">
        <f>IF(ISBLANK(AF77),"",Short0[[#This Row],[Adj Close]]/AF77-1)</f>
        <v>2.6286353467561696E-2</v>
      </c>
      <c r="AH76" s="37">
        <v>43850</v>
      </c>
      <c r="AI76" s="44">
        <v>88.95</v>
      </c>
      <c r="AJ76" s="36">
        <f>IF(ISBLANK(AI77),"",Short1[[#This Row],[Adj Close]]/AI77-1)</f>
        <v>-4.6995636119503414E-3</v>
      </c>
      <c r="AK76" s="29">
        <v>43850</v>
      </c>
      <c r="AL76" s="44">
        <v>63.19</v>
      </c>
      <c r="AM76" s="33">
        <f>IF(ISBLANK(AL77),"",Short2[[#This Row],[Adj Close]]/AL77-1)</f>
        <v>9.5337146819206131E-2</v>
      </c>
      <c r="AN76" s="37">
        <v>43850</v>
      </c>
      <c r="AO76" s="44">
        <v>160.32</v>
      </c>
      <c r="AP76" s="36">
        <f>IF(ISBLANK(AO77),"",Short3[[#This Row],[Adj Close]]/AO77-1)</f>
        <v>3.7535594097851233E-2</v>
      </c>
    </row>
    <row r="77" spans="1:42" x14ac:dyDescent="0.25">
      <c r="A77" s="37">
        <v>43843</v>
      </c>
      <c r="B77" s="39">
        <v>3329.6201169999999</v>
      </c>
      <c r="C77" s="36">
        <f>IF(ISBLANK(B78), "", GSPC[[#This Row],[Adj Close]]/B78-1)</f>
        <v>1.9682428245401562E-2</v>
      </c>
      <c r="D77" s="37">
        <v>43843</v>
      </c>
      <c r="E77" s="44">
        <v>20.93</v>
      </c>
      <c r="F77" s="36">
        <f>IF(ISBLANK(E78), "", Long0[[#This Row],[Adj Close]]/E78-1)</f>
        <v>1.3559322033898313E-2</v>
      </c>
      <c r="G77" s="29">
        <v>43843</v>
      </c>
      <c r="H77" s="44">
        <v>78.72</v>
      </c>
      <c r="I77" s="33">
        <f>IF(ISBLANK(H78),"",Long1[[#This Row],[Adj Close]]/H78-1)</f>
        <v>-2.1625652498135639E-2</v>
      </c>
      <c r="J77" s="37">
        <v>43843</v>
      </c>
      <c r="K77" s="44">
        <v>21.1</v>
      </c>
      <c r="L77" s="36">
        <f>IF(ISBLANK(K78),"",Long2[[#This Row],[Adj Close]]/K78-1)</f>
        <v>-1.5398973401773097E-2</v>
      </c>
      <c r="M77" s="29">
        <v>43843</v>
      </c>
      <c r="N77" s="44">
        <v>35.51</v>
      </c>
      <c r="O77" s="33">
        <f>IF(ISBLANK(N78),"",Long3[[#This Row],[Adj Close]]/N78-1)</f>
        <v>2.5409373235458776E-3</v>
      </c>
      <c r="P77" s="37">
        <v>43843</v>
      </c>
      <c r="Q77" s="44">
        <v>39.664766069999999</v>
      </c>
      <c r="R77" s="36">
        <f>IF(ISBLANK(Q78),"",Long4[[#This Row],[Adj Close]]/Q78-1)</f>
        <v>3.1629554655870473E-2</v>
      </c>
      <c r="S77" s="29">
        <v>43843</v>
      </c>
      <c r="T77" s="44">
        <v>87.861185500000005</v>
      </c>
      <c r="U77" s="33">
        <f>IF(ISBLANK(T78),"",Long5[[#This Row],[Adj Close]]/T78-1)</f>
        <v>7.7413264101958923E-2</v>
      </c>
      <c r="V77" s="37">
        <v>43843</v>
      </c>
      <c r="W77" s="44">
        <v>218.05</v>
      </c>
      <c r="X77" s="36">
        <f>IF(ISBLANK(W78),"",Long6[[#This Row],[Adj Close]]/W78-1)</f>
        <v>2.423786932218519E-2</v>
      </c>
      <c r="AE77" s="29">
        <v>43843</v>
      </c>
      <c r="AF77" s="44">
        <v>71.52</v>
      </c>
      <c r="AG77" s="33">
        <f>IF(ISBLANK(AF78),"",Short0[[#This Row],[Adj Close]]/AF78-1)</f>
        <v>1.0169491525423791E-2</v>
      </c>
      <c r="AH77" s="37">
        <v>43843</v>
      </c>
      <c r="AI77" s="44">
        <v>89.37</v>
      </c>
      <c r="AJ77" s="36">
        <f>IF(ISBLANK(AI78),"",Short1[[#This Row],[Adj Close]]/AI78-1)</f>
        <v>2.3594090024052328E-2</v>
      </c>
      <c r="AK77" s="29">
        <v>43843</v>
      </c>
      <c r="AL77" s="44">
        <v>57.69</v>
      </c>
      <c r="AM77" s="33">
        <f>IF(ISBLANK(AL78),"",Short2[[#This Row],[Adj Close]]/AL78-1)</f>
        <v>3.3685719405124548E-2</v>
      </c>
      <c r="AN77" s="37">
        <v>43843</v>
      </c>
      <c r="AO77" s="44">
        <v>154.52000000000001</v>
      </c>
      <c r="AP77" s="36">
        <f>IF(ISBLANK(AO78),"",Short3[[#This Row],[Adj Close]]/AO78-1)</f>
        <v>1.6712725358599911E-2</v>
      </c>
    </row>
    <row r="78" spans="1:42" x14ac:dyDescent="0.25">
      <c r="A78" s="37">
        <v>43836</v>
      </c>
      <c r="B78" s="39">
        <v>3265.3500979999999</v>
      </c>
      <c r="C78" s="36">
        <f>IF(ISBLANK(B79), "", GSPC[[#This Row],[Adj Close]]/B79-1)</f>
        <v>9.4285667267417494E-3</v>
      </c>
      <c r="D78" s="37">
        <v>43836</v>
      </c>
      <c r="E78" s="44">
        <v>20.65</v>
      </c>
      <c r="F78" s="36">
        <f>IF(ISBLANK(E79), "", Long0[[#This Row],[Adj Close]]/E79-1)</f>
        <v>5.4647599591419738E-2</v>
      </c>
      <c r="G78" s="29">
        <v>43836</v>
      </c>
      <c r="H78" s="44">
        <v>80.459999999999994</v>
      </c>
      <c r="I78" s="33">
        <f>IF(ISBLANK(H79),"",Long1[[#This Row],[Adj Close]]/H79-1)</f>
        <v>8.5234394585107509E-3</v>
      </c>
      <c r="J78" s="37">
        <v>43836</v>
      </c>
      <c r="K78" s="44">
        <v>21.43</v>
      </c>
      <c r="L78" s="36">
        <f>IF(ISBLANK(K79),"",Long2[[#This Row],[Adj Close]]/K79-1)</f>
        <v>-1.061865189289013E-2</v>
      </c>
      <c r="M78" s="29">
        <v>43836</v>
      </c>
      <c r="N78" s="44">
        <v>35.42</v>
      </c>
      <c r="O78" s="33">
        <f>IF(ISBLANK(N79),"",Long3[[#This Row],[Adj Close]]/N79-1)</f>
        <v>-3.0959752321981782E-3</v>
      </c>
      <c r="P78" s="37">
        <v>43836</v>
      </c>
      <c r="Q78" s="44">
        <v>38.448652320000001</v>
      </c>
      <c r="R78" s="36">
        <f>IF(ISBLANK(Q79),"",Long4[[#This Row],[Adj Close]]/Q79-1)</f>
        <v>4.4121532364597149E-2</v>
      </c>
      <c r="S78" s="29">
        <v>43836</v>
      </c>
      <c r="T78" s="44">
        <v>81.548267899999999</v>
      </c>
      <c r="U78" s="33">
        <f>IF(ISBLANK(T79),"",Long5[[#This Row],[Adj Close]]/T79-1)</f>
        <v>-1.7735017966848288E-2</v>
      </c>
      <c r="V78" s="37">
        <v>43836</v>
      </c>
      <c r="W78" s="44">
        <v>212.89</v>
      </c>
      <c r="X78" s="36">
        <f>IF(ISBLANK(W79),"",Long6[[#This Row],[Adj Close]]/W79-1)</f>
        <v>-1.512768319763147E-2</v>
      </c>
      <c r="AE78" s="29">
        <v>43836</v>
      </c>
      <c r="AF78" s="44">
        <v>70.8</v>
      </c>
      <c r="AG78" s="33">
        <f>IF(ISBLANK(AF79),"",Short0[[#This Row],[Adj Close]]/AF79-1)</f>
        <v>1.2296253931941559E-2</v>
      </c>
      <c r="AH78" s="37">
        <v>43836</v>
      </c>
      <c r="AI78" s="44">
        <v>87.31</v>
      </c>
      <c r="AJ78" s="36">
        <f>IF(ISBLANK(AI79),"",Short1[[#This Row],[Adj Close]]/AI79-1)</f>
        <v>-6.1468412066020273E-3</v>
      </c>
      <c r="AK78" s="29">
        <v>43836</v>
      </c>
      <c r="AL78" s="44">
        <v>55.81</v>
      </c>
      <c r="AM78" s="33">
        <f>IF(ISBLANK(AL79),"",Short2[[#This Row],[Adj Close]]/AL79-1)</f>
        <v>-3.7486611924313351E-3</v>
      </c>
      <c r="AN78" s="37">
        <v>43836</v>
      </c>
      <c r="AO78" s="44">
        <v>151.97999999999999</v>
      </c>
      <c r="AP78" s="36">
        <f>IF(ISBLANK(AO79),"",Short3[[#This Row],[Adj Close]]/AO79-1)</f>
        <v>3.949447077409296E-4</v>
      </c>
    </row>
    <row r="79" spans="1:42" x14ac:dyDescent="0.25">
      <c r="A79" s="37">
        <v>43829</v>
      </c>
      <c r="B79" s="39">
        <v>3234.8500979999999</v>
      </c>
      <c r="C79" s="36">
        <f>IF(ISBLANK(B80), "", GSPC[[#This Row],[Adj Close]]/B80-1)</f>
        <v>-1.5956450787609766E-3</v>
      </c>
      <c r="D79" s="37">
        <v>43829</v>
      </c>
      <c r="E79" s="44">
        <v>19.579999999999998</v>
      </c>
      <c r="F79" s="36">
        <f>IF(ISBLANK(E80), "", Long0[[#This Row],[Adj Close]]/E80-1)</f>
        <v>1.031991744066052E-2</v>
      </c>
      <c r="G79" s="29">
        <v>43829</v>
      </c>
      <c r="H79" s="44">
        <v>79.78</v>
      </c>
      <c r="I79" s="33">
        <f>IF(ISBLANK(H80),"",Long1[[#This Row],[Adj Close]]/H80-1)</f>
        <v>2.0074159314665829E-2</v>
      </c>
      <c r="J79" s="37">
        <v>43829</v>
      </c>
      <c r="K79" s="44">
        <v>21.66</v>
      </c>
      <c r="L79" s="36">
        <f>IF(ISBLANK(K80),"",Long2[[#This Row],[Adj Close]]/K80-1)</f>
        <v>5.1456310679611539E-2</v>
      </c>
      <c r="M79" s="29">
        <v>43829</v>
      </c>
      <c r="N79" s="44">
        <v>35.53</v>
      </c>
      <c r="O79" s="33">
        <f>IF(ISBLANK(N80),"",Long3[[#This Row],[Adj Close]]/N80-1)</f>
        <v>-5.3191489361701372E-3</v>
      </c>
      <c r="P79" s="37">
        <v>43829</v>
      </c>
      <c r="Q79" s="44">
        <v>36.823924349999999</v>
      </c>
      <c r="R79" s="36">
        <f>IF(ISBLANK(Q80),"",Long4[[#This Row],[Adj Close]]/Q80-1)</f>
        <v>1.0680907877169465E-2</v>
      </c>
      <c r="S79" s="29">
        <v>43829</v>
      </c>
      <c r="T79" s="44">
        <v>83.020640450000002</v>
      </c>
      <c r="U79" s="33">
        <f>IF(ISBLANK(T80),"",Long5[[#This Row],[Adj Close]]/T80-1)</f>
        <v>1.4821785672273879E-2</v>
      </c>
      <c r="V79" s="37">
        <v>43829</v>
      </c>
      <c r="W79" s="44">
        <v>216.16</v>
      </c>
      <c r="X79" s="36">
        <f>IF(ISBLANK(W80),"",Long6[[#This Row],[Adj Close]]/W80-1)</f>
        <v>8.2965931863727471E-2</v>
      </c>
      <c r="AE79" s="29">
        <v>43829</v>
      </c>
      <c r="AF79" s="44">
        <v>69.94</v>
      </c>
      <c r="AG79" s="33">
        <f>IF(ISBLANK(AF80),"",Short0[[#This Row],[Adj Close]]/AF80-1)</f>
        <v>1.0985834056085331E-2</v>
      </c>
      <c r="AH79" s="37">
        <v>43829</v>
      </c>
      <c r="AI79" s="44">
        <v>87.85</v>
      </c>
      <c r="AJ79" s="36">
        <f>IF(ISBLANK(AI80),"",Short1[[#This Row],[Adj Close]]/AI80-1)</f>
        <v>-8.912454873646225E-3</v>
      </c>
      <c r="AK79" s="29">
        <v>43829</v>
      </c>
      <c r="AL79" s="44">
        <v>56.02</v>
      </c>
      <c r="AM79" s="33">
        <f>IF(ISBLANK(AL80),"",Short2[[#This Row],[Adj Close]]/AL80-1)</f>
        <v>1.4120202751629174E-2</v>
      </c>
      <c r="AN79" s="37">
        <v>43829</v>
      </c>
      <c r="AO79" s="44">
        <v>151.91999999999999</v>
      </c>
      <c r="AP79" s="36">
        <f>IF(ISBLANK(AO80),"",Short3[[#This Row],[Adj Close]]/AO80-1)</f>
        <v>1.1855601438657271E-2</v>
      </c>
    </row>
    <row r="80" spans="1:42" x14ac:dyDescent="0.25">
      <c r="A80" s="37">
        <v>43822</v>
      </c>
      <c r="B80" s="39">
        <v>3240.0200199999999</v>
      </c>
      <c r="C80" s="36">
        <f>IF(ISBLANK(B81), "", GSPC[[#This Row],[Adj Close]]/B81-1)</f>
        <v>5.8363133127365963E-3</v>
      </c>
      <c r="D80" s="37">
        <v>43822</v>
      </c>
      <c r="E80" s="44">
        <v>19.38</v>
      </c>
      <c r="F80" s="36">
        <f>IF(ISBLANK(E81), "", Long0[[#This Row],[Adj Close]]/E81-1)</f>
        <v>-1.5243902439024404E-2</v>
      </c>
      <c r="G80" s="29">
        <v>43822</v>
      </c>
      <c r="H80" s="44">
        <v>78.209999999999994</v>
      </c>
      <c r="I80" s="33">
        <f>IF(ISBLANK(H81),"",Long1[[#This Row],[Adj Close]]/H81-1)</f>
        <v>-6.3128893148059584E-2</v>
      </c>
      <c r="J80" s="37">
        <v>43822</v>
      </c>
      <c r="K80" s="44">
        <v>20.6</v>
      </c>
      <c r="L80" s="36">
        <f>IF(ISBLANK(K81),"",Long2[[#This Row],[Adj Close]]/K81-1)</f>
        <v>8.6497890295358593E-2</v>
      </c>
      <c r="M80" s="29">
        <v>43822</v>
      </c>
      <c r="N80" s="44">
        <v>35.72</v>
      </c>
      <c r="O80" s="33">
        <f>IF(ISBLANK(N81),"",Long3[[#This Row],[Adj Close]]/N81-1)</f>
        <v>6.3095238095238093E-2</v>
      </c>
      <c r="P80" s="37">
        <v>43822</v>
      </c>
      <c r="Q80" s="44">
        <v>36.434767950000001</v>
      </c>
      <c r="R80" s="36">
        <f>IF(ISBLANK(Q81),"",Long4[[#This Row],[Adj Close]]/Q81-1)</f>
        <v>-1.4214266912345397E-2</v>
      </c>
      <c r="S80" s="29">
        <v>43822</v>
      </c>
      <c r="T80" s="44">
        <v>81.808098349999995</v>
      </c>
      <c r="U80" s="33">
        <f>IF(ISBLANK(T81),"",Long5[[#This Row],[Adj Close]]/T81-1)</f>
        <v>-2.4779167144659886E-2</v>
      </c>
      <c r="V80" s="37">
        <v>43822</v>
      </c>
      <c r="W80" s="44">
        <v>199.6</v>
      </c>
      <c r="X80" s="36">
        <f>IF(ISBLANK(W81),"",Long6[[#This Row],[Adj Close]]/W81-1)</f>
        <v>2.1965081153038746E-2</v>
      </c>
      <c r="AE80" s="29">
        <v>43822</v>
      </c>
      <c r="AF80" s="44">
        <v>69.180000000000007</v>
      </c>
      <c r="AG80" s="33">
        <f>IF(ISBLANK(AF81),"",Short0[[#This Row],[Adj Close]]/AF81-1)</f>
        <v>6.9868995633188824E-3</v>
      </c>
      <c r="AH80" s="37">
        <v>43822</v>
      </c>
      <c r="AI80" s="44">
        <v>88.64</v>
      </c>
      <c r="AJ80" s="36">
        <f>IF(ISBLANK(AI81),"",Short1[[#This Row],[Adj Close]]/AI81-1)</f>
        <v>3.8547158758055033E-2</v>
      </c>
      <c r="AK80" s="29">
        <v>43822</v>
      </c>
      <c r="AL80" s="44">
        <v>55.24</v>
      </c>
      <c r="AM80" s="33">
        <f>IF(ISBLANK(AL81),"",Short2[[#This Row],[Adj Close]]/AL81-1)</f>
        <v>-4.857044436789526E-2</v>
      </c>
      <c r="AN80" s="37">
        <v>43822</v>
      </c>
      <c r="AO80" s="44">
        <v>150.13999999999999</v>
      </c>
      <c r="AP80" s="36">
        <f>IF(ISBLANK(AO81),"",Short3[[#This Row],[Adj Close]]/AO81-1)</f>
        <v>4.5179255134006224E-2</v>
      </c>
    </row>
    <row r="81" spans="1:42" x14ac:dyDescent="0.25">
      <c r="A81" s="37">
        <v>43815</v>
      </c>
      <c r="B81" s="39">
        <v>3221.219971</v>
      </c>
      <c r="C81" s="36">
        <f>IF(ISBLANK(B82), "", GSPC[[#This Row],[Adj Close]]/B82-1)</f>
        <v>1.6542514891888738E-2</v>
      </c>
      <c r="D81" s="37">
        <v>43815</v>
      </c>
      <c r="E81" s="44">
        <v>19.68</v>
      </c>
      <c r="F81" s="36">
        <f>IF(ISBLANK(E82), "", Long0[[#This Row],[Adj Close]]/E82-1)</f>
        <v>4.1269841269841345E-2</v>
      </c>
      <c r="G81" s="29">
        <v>43815</v>
      </c>
      <c r="H81" s="44">
        <v>83.48</v>
      </c>
      <c r="I81" s="33">
        <f>IF(ISBLANK(H82),"",Long1[[#This Row],[Adj Close]]/H82-1)</f>
        <v>2.7193306263073813E-2</v>
      </c>
      <c r="J81" s="37">
        <v>43815</v>
      </c>
      <c r="K81" s="44">
        <v>18.96</v>
      </c>
      <c r="L81" s="36">
        <f>IF(ISBLANK(K82),"",Long2[[#This Row],[Adj Close]]/K82-1)</f>
        <v>2.2102425876010745E-2</v>
      </c>
      <c r="M81" s="29">
        <v>43815</v>
      </c>
      <c r="N81" s="44">
        <v>33.6</v>
      </c>
      <c r="O81" s="33">
        <f>IF(ISBLANK(N82),"",Long3[[#This Row],[Adj Close]]/N82-1)</f>
        <v>-2.0979020979020935E-2</v>
      </c>
      <c r="P81" s="37">
        <v>43815</v>
      </c>
      <c r="Q81" s="44">
        <v>36.960129090000002</v>
      </c>
      <c r="R81" s="36">
        <f>IF(ISBLANK(Q82),"",Long4[[#This Row],[Adj Close]]/Q82-1)</f>
        <v>-3.1487798478089246E-3</v>
      </c>
      <c r="S81" s="29">
        <v>43815</v>
      </c>
      <c r="T81" s="44">
        <v>83.886741950000001</v>
      </c>
      <c r="U81" s="33">
        <f>IF(ISBLANK(T82),"",Long5[[#This Row],[Adj Close]]/T82-1)</f>
        <v>8.7043272228457536E-2</v>
      </c>
      <c r="V81" s="37">
        <v>43815</v>
      </c>
      <c r="W81" s="44">
        <v>195.31</v>
      </c>
      <c r="X81" s="36">
        <f>IF(ISBLANK(W82),"",Long6[[#This Row],[Adj Close]]/W82-1)</f>
        <v>2.385196057873773E-2</v>
      </c>
      <c r="AE81" s="29">
        <v>43815</v>
      </c>
      <c r="AF81" s="44">
        <v>68.7</v>
      </c>
      <c r="AG81" s="33">
        <f>IF(ISBLANK(AF82),"",Short0[[#This Row],[Adj Close]]/AF82-1)</f>
        <v>8.5822664770033086E-2</v>
      </c>
      <c r="AH81" s="37">
        <v>43815</v>
      </c>
      <c r="AI81" s="44">
        <v>85.35</v>
      </c>
      <c r="AJ81" s="36">
        <f>IF(ISBLANK(AI82),"",Short1[[#This Row],[Adj Close]]/AI82-1)</f>
        <v>6.2624501992031956E-2</v>
      </c>
      <c r="AK81" s="29">
        <v>43815</v>
      </c>
      <c r="AL81" s="44">
        <v>58.06</v>
      </c>
      <c r="AM81" s="33">
        <f>IF(ISBLANK(AL82),"",Short2[[#This Row],[Adj Close]]/AL82-1)</f>
        <v>-2.9096989966555076E-2</v>
      </c>
      <c r="AN81" s="37">
        <v>43815</v>
      </c>
      <c r="AO81" s="44">
        <v>143.65</v>
      </c>
      <c r="AP81" s="36">
        <f>IF(ISBLANK(AO82),"",Short3[[#This Row],[Adj Close]]/AO82-1)</f>
        <v>-1.7038456274804825E-2</v>
      </c>
    </row>
    <row r="82" spans="1:42" x14ac:dyDescent="0.25">
      <c r="A82" s="37">
        <v>43808</v>
      </c>
      <c r="B82" s="39">
        <v>3168.8000489999999</v>
      </c>
      <c r="C82" s="36">
        <f>IF(ISBLANK(B83), "", GSPC[[#This Row],[Adj Close]]/B83-1)</f>
        <v>7.276157817706741E-3</v>
      </c>
      <c r="D82" s="37">
        <v>43808</v>
      </c>
      <c r="E82" s="44">
        <v>18.899999999999999</v>
      </c>
      <c r="F82" s="36">
        <f>IF(ISBLANK(E83), "", Long0[[#This Row],[Adj Close]]/E83-1)</f>
        <v>6.389776357827337E-3</v>
      </c>
      <c r="G82" s="29">
        <v>43808</v>
      </c>
      <c r="H82" s="44">
        <v>81.27</v>
      </c>
      <c r="I82" s="33">
        <f>IF(ISBLANK(H83),"",Long1[[#This Row],[Adj Close]]/H83-1)</f>
        <v>-3.5599857600569607E-2</v>
      </c>
      <c r="J82" s="37">
        <v>43808</v>
      </c>
      <c r="K82" s="44">
        <v>18.55</v>
      </c>
      <c r="L82" s="36">
        <f>IF(ISBLANK(K83),"",Long2[[#This Row],[Adj Close]]/K83-1)</f>
        <v>-2.3684210526315752E-2</v>
      </c>
      <c r="M82" s="29">
        <v>43808</v>
      </c>
      <c r="N82" s="44">
        <v>34.32</v>
      </c>
      <c r="O82" s="33">
        <f>IF(ISBLANK(N83),"",Long3[[#This Row],[Adj Close]]/N83-1)</f>
        <v>5.8309037900894367E-4</v>
      </c>
      <c r="P82" s="37">
        <v>43808</v>
      </c>
      <c r="Q82" s="44">
        <v>37.076876009999999</v>
      </c>
      <c r="R82" s="36">
        <f>IF(ISBLANK(Q83),"",Long4[[#This Row],[Adj Close]]/Q83-1)</f>
        <v>-0.18183769858308285</v>
      </c>
      <c r="S82" s="29">
        <v>43808</v>
      </c>
      <c r="T82" s="44">
        <v>77.169643649999998</v>
      </c>
      <c r="U82" s="33">
        <f>IF(ISBLANK(T83),"",Long5[[#This Row],[Adj Close]]/T83-1)</f>
        <v>-1.0122207134921624E-2</v>
      </c>
      <c r="V82" s="37">
        <v>43808</v>
      </c>
      <c r="W82" s="44">
        <v>190.76</v>
      </c>
      <c r="X82" s="36">
        <f>IF(ISBLANK(W83),"",Long6[[#This Row],[Adj Close]]/W83-1)</f>
        <v>-3.5201294760267121E-2</v>
      </c>
      <c r="AE82" s="29">
        <v>43808</v>
      </c>
      <c r="AF82" s="44">
        <v>63.27</v>
      </c>
      <c r="AG82" s="33">
        <f>IF(ISBLANK(AF83),"",Short0[[#This Row],[Adj Close]]/AF83-1)</f>
        <v>-2.3651844843897152E-3</v>
      </c>
      <c r="AH82" s="37">
        <v>43808</v>
      </c>
      <c r="AI82" s="44">
        <v>80.319999999999993</v>
      </c>
      <c r="AJ82" s="36">
        <f>IF(ISBLANK(AI83),"",Short1[[#This Row],[Adj Close]]/AI83-1)</f>
        <v>-5.2018825860787876E-3</v>
      </c>
      <c r="AK82" s="29">
        <v>43808</v>
      </c>
      <c r="AL82" s="44">
        <v>59.8</v>
      </c>
      <c r="AM82" s="33">
        <f>IF(ISBLANK(AL83),"",Short2[[#This Row],[Adj Close]]/AL83-1)</f>
        <v>8.3682008368191063E-4</v>
      </c>
      <c r="AN82" s="37">
        <v>43808</v>
      </c>
      <c r="AO82" s="44">
        <v>146.13999999999999</v>
      </c>
      <c r="AP82" s="36">
        <f>IF(ISBLANK(AO83),"",Short3[[#This Row],[Adj Close]]/AO83-1)</f>
        <v>-3.2185430463576248E-2</v>
      </c>
    </row>
    <row r="83" spans="1:42" x14ac:dyDescent="0.25">
      <c r="A83" s="37">
        <v>43801</v>
      </c>
      <c r="B83" s="39">
        <v>3145.9099120000001</v>
      </c>
      <c r="C83" s="36">
        <f>IF(ISBLANK(B84), "", GSPC[[#This Row],[Adj Close]]/B84-1)</f>
        <v>1.5695521879766083E-3</v>
      </c>
      <c r="D83" s="37">
        <v>43801</v>
      </c>
      <c r="E83" s="44">
        <v>18.78</v>
      </c>
      <c r="F83" s="36">
        <f>IF(ISBLANK(E84), "", Long0[[#This Row],[Adj Close]]/E84-1)</f>
        <v>8.1174438687392048E-2</v>
      </c>
      <c r="G83" s="29">
        <v>43801</v>
      </c>
      <c r="H83" s="44">
        <v>84.27</v>
      </c>
      <c r="I83" s="33">
        <f>IF(ISBLANK(H84),"",Long1[[#This Row],[Adj Close]]/H84-1)</f>
        <v>2.7432333577176227E-2</v>
      </c>
      <c r="J83" s="37">
        <v>43801</v>
      </c>
      <c r="K83" s="44">
        <v>19</v>
      </c>
      <c r="L83" s="36">
        <f>IF(ISBLANK(K84),"",Long2[[#This Row],[Adj Close]]/K84-1)</f>
        <v>5.4384017758046577E-2</v>
      </c>
      <c r="M83" s="29">
        <v>43801</v>
      </c>
      <c r="N83" s="44">
        <v>34.299999999999997</v>
      </c>
      <c r="O83" s="33">
        <f>IF(ISBLANK(N84),"",Long3[[#This Row],[Adj Close]]/N84-1)</f>
        <v>1.8711018711018657E-2</v>
      </c>
      <c r="P83" s="37">
        <v>43801</v>
      </c>
      <c r="Q83" s="44">
        <v>45.31726278</v>
      </c>
      <c r="R83" s="36">
        <f>IF(ISBLANK(Q84),"",Long4[[#This Row],[Adj Close]]/Q84-1)</f>
        <v>3.144375553587242E-2</v>
      </c>
      <c r="S83" s="29">
        <v>43801</v>
      </c>
      <c r="T83" s="44">
        <v>77.958758349999997</v>
      </c>
      <c r="U83" s="33">
        <f>IF(ISBLANK(T84),"",Long5[[#This Row],[Adj Close]]/T84-1)</f>
        <v>0.10187704026115352</v>
      </c>
      <c r="V83" s="37">
        <v>43801</v>
      </c>
      <c r="W83" s="44">
        <v>197.72</v>
      </c>
      <c r="X83" s="36">
        <f>IF(ISBLANK(W84),"",Long6[[#This Row],[Adj Close]]/W84-1)</f>
        <v>3.5416139640775945E-4</v>
      </c>
      <c r="AE83" s="29">
        <v>43801</v>
      </c>
      <c r="AF83" s="44">
        <v>63.42</v>
      </c>
      <c r="AG83" s="33">
        <f>IF(ISBLANK(AF84),"",Short0[[#This Row],[Adj Close]]/AF84-1)</f>
        <v>5.0869925434962715E-2</v>
      </c>
      <c r="AH83" s="37">
        <v>43801</v>
      </c>
      <c r="AI83" s="44">
        <v>80.739999999999995</v>
      </c>
      <c r="AJ83" s="36">
        <f>IF(ISBLANK(AI84),"",Short1[[#This Row],[Adj Close]]/AI84-1)</f>
        <v>0.11812768314637867</v>
      </c>
      <c r="AK83" s="29">
        <v>43801</v>
      </c>
      <c r="AL83" s="44">
        <v>59.75</v>
      </c>
      <c r="AM83" s="33">
        <f>IF(ISBLANK(AL84),"",Short2[[#This Row],[Adj Close]]/AL84-1)</f>
        <v>1.0998307952622577E-2</v>
      </c>
      <c r="AN83" s="37">
        <v>43801</v>
      </c>
      <c r="AO83" s="44">
        <v>151</v>
      </c>
      <c r="AP83" s="36">
        <f>IF(ISBLANK(AO84),"",Short3[[#This Row],[Adj Close]]/AO84-1)</f>
        <v>0.19047619047619047</v>
      </c>
    </row>
    <row r="84" spans="1:42" x14ac:dyDescent="0.25">
      <c r="A84" s="37">
        <v>43794</v>
      </c>
      <c r="B84" s="39">
        <v>3140.9799800000001</v>
      </c>
      <c r="C84" s="36">
        <f>IF(ISBLANK(B85), "", GSPC[[#This Row],[Adj Close]]/B85-1)</f>
        <v>9.8672280125577938E-3</v>
      </c>
      <c r="D84" s="37">
        <v>43794</v>
      </c>
      <c r="E84" s="44">
        <v>17.37</v>
      </c>
      <c r="F84" s="36">
        <f>IF(ISBLANK(E85), "", Long0[[#This Row],[Adj Close]]/E85-1)</f>
        <v>6.3731170336036591E-3</v>
      </c>
      <c r="G84" s="29">
        <v>43794</v>
      </c>
      <c r="H84" s="44">
        <v>82.02</v>
      </c>
      <c r="I84" s="33">
        <f>IF(ISBLANK(H85),"",Long1[[#This Row],[Adj Close]]/H85-1)</f>
        <v>-2.7507706900640305E-2</v>
      </c>
      <c r="J84" s="37">
        <v>43794</v>
      </c>
      <c r="K84" s="44">
        <v>18.02</v>
      </c>
      <c r="L84" s="36">
        <f>IF(ISBLANK(K85),"",Long2[[#This Row],[Adj Close]]/K85-1)</f>
        <v>-0.11187777230162643</v>
      </c>
      <c r="M84" s="29">
        <v>43794</v>
      </c>
      <c r="N84" s="44">
        <v>33.67</v>
      </c>
      <c r="O84" s="33">
        <f>IF(ISBLANK(N85),"",Long3[[#This Row],[Adj Close]]/N85-1)</f>
        <v>1.4872099940512751E-3</v>
      </c>
      <c r="P84" s="37">
        <v>43794</v>
      </c>
      <c r="Q84" s="44">
        <v>43.935757559999999</v>
      </c>
      <c r="R84" s="36">
        <f>IF(ISBLANK(Q85),"",Long4[[#This Row],[Adj Close]]/Q85-1)</f>
        <v>3.4593356242840656E-2</v>
      </c>
      <c r="S84" s="29">
        <v>43794</v>
      </c>
      <c r="T84" s="44">
        <v>70.750869199999997</v>
      </c>
      <c r="U84" s="33">
        <f>IF(ISBLANK(T85),"",Long5[[#This Row],[Adj Close]]/T85-1)</f>
        <v>-2.5838081356830522E-2</v>
      </c>
      <c r="V84" s="37">
        <v>43794</v>
      </c>
      <c r="W84" s="44">
        <v>197.65</v>
      </c>
      <c r="X84" s="36">
        <f>IF(ISBLANK(W85),"",Long6[[#This Row],[Adj Close]]/W85-1)</f>
        <v>-8.975130365022066E-3</v>
      </c>
      <c r="AE84" s="29">
        <v>43794</v>
      </c>
      <c r="AF84" s="44">
        <v>60.35</v>
      </c>
      <c r="AG84" s="33">
        <f>IF(ISBLANK(AF85),"",Short0[[#This Row],[Adj Close]]/AF85-1)</f>
        <v>-3.2697547683923744E-2</v>
      </c>
      <c r="AH84" s="37">
        <v>43794</v>
      </c>
      <c r="AI84" s="44">
        <v>72.209999999999994</v>
      </c>
      <c r="AJ84" s="36">
        <f>IF(ISBLANK(AI85),"",Short1[[#This Row],[Adj Close]]/AI85-1)</f>
        <v>-4.4841269841269904E-2</v>
      </c>
      <c r="AK84" s="29">
        <v>43794</v>
      </c>
      <c r="AL84" s="44">
        <v>59.1</v>
      </c>
      <c r="AM84" s="33">
        <f>IF(ISBLANK(AL85),"",Short2[[#This Row],[Adj Close]]/AL85-1)</f>
        <v>-1.0713090056913344E-2</v>
      </c>
      <c r="AN84" s="37">
        <v>43794</v>
      </c>
      <c r="AO84" s="44">
        <v>126.84</v>
      </c>
      <c r="AP84" s="36">
        <f>IF(ISBLANK(AO85),"",Short3[[#This Row],[Adj Close]]/AO85-1)</f>
        <v>8.4195230361569395E-2</v>
      </c>
    </row>
    <row r="85" spans="1:42" x14ac:dyDescent="0.25">
      <c r="A85" s="37">
        <v>43787</v>
      </c>
      <c r="B85" s="39">
        <v>3110.290039</v>
      </c>
      <c r="C85" s="36">
        <f>IF(ISBLANK(B86), "", GSPC[[#This Row],[Adj Close]]/B86-1)</f>
        <v>-3.2591099155589998E-3</v>
      </c>
      <c r="D85" s="37">
        <v>43787</v>
      </c>
      <c r="E85" s="44">
        <v>17.260000000000002</v>
      </c>
      <c r="F85" s="36">
        <f>IF(ISBLANK(E86), "", Long0[[#This Row],[Adj Close]]/E86-1)</f>
        <v>1.4697236919459122E-2</v>
      </c>
      <c r="G85" s="29">
        <v>43787</v>
      </c>
      <c r="H85" s="44">
        <v>84.34</v>
      </c>
      <c r="I85" s="33">
        <f>IF(ISBLANK(H86),"",Long1[[#This Row],[Adj Close]]/H86-1)</f>
        <v>-4.1327193293185793E-3</v>
      </c>
      <c r="J85" s="37">
        <v>43787</v>
      </c>
      <c r="K85" s="44">
        <v>20.29</v>
      </c>
      <c r="L85" s="36">
        <f>IF(ISBLANK(K86),"",Long2[[#This Row],[Adj Close]]/K86-1)</f>
        <v>-2.1697203471552573E-2</v>
      </c>
      <c r="M85" s="29">
        <v>43787</v>
      </c>
      <c r="N85" s="44">
        <v>33.619999999999997</v>
      </c>
      <c r="O85" s="33">
        <f>IF(ISBLANK(N86),"",Long3[[#This Row],[Adj Close]]/N86-1)</f>
        <v>1.1127819548872209E-2</v>
      </c>
      <c r="P85" s="37">
        <v>43787</v>
      </c>
      <c r="Q85" s="44">
        <v>42.46669215</v>
      </c>
      <c r="R85" s="36">
        <f>IF(ISBLANK(Q86),"",Long4[[#This Row],[Adj Close]]/Q86-1)</f>
        <v>-5.2734375E-2</v>
      </c>
      <c r="S85" s="29">
        <v>43787</v>
      </c>
      <c r="T85" s="44">
        <v>72.627422449999997</v>
      </c>
      <c r="U85" s="33">
        <f>IF(ISBLANK(T86),"",Long5[[#This Row],[Adj Close]]/T86-1)</f>
        <v>-3.1566790709611103E-2</v>
      </c>
      <c r="V85" s="37">
        <v>43787</v>
      </c>
      <c r="W85" s="44">
        <v>199.44</v>
      </c>
      <c r="X85" s="36">
        <f>IF(ISBLANK(W86),"",Long6[[#This Row],[Adj Close]]/W86-1)</f>
        <v>2.110340669279509E-3</v>
      </c>
      <c r="AE85" s="29">
        <v>43787</v>
      </c>
      <c r="AF85" s="44">
        <v>62.39</v>
      </c>
      <c r="AG85" s="33">
        <f>IF(ISBLANK(AF86),"",Short0[[#This Row],[Adj Close]]/AF86-1)</f>
        <v>-2.2253565271901032E-2</v>
      </c>
      <c r="AH85" s="37">
        <v>43787</v>
      </c>
      <c r="AI85" s="44">
        <v>75.599999999999994</v>
      </c>
      <c r="AJ85" s="36">
        <f>IF(ISBLANK(AI86),"",Short1[[#This Row],[Adj Close]]/AI86-1)</f>
        <v>-5.3940271016973407E-3</v>
      </c>
      <c r="AK85" s="29">
        <v>43787</v>
      </c>
      <c r="AL85" s="44">
        <v>59.74</v>
      </c>
      <c r="AM85" s="33">
        <f>IF(ISBLANK(AL86),"",Short2[[#This Row],[Adj Close]]/AL86-1)</f>
        <v>4.2764880432885288E-2</v>
      </c>
      <c r="AN85" s="37">
        <v>43787</v>
      </c>
      <c r="AO85" s="44">
        <v>116.99</v>
      </c>
      <c r="AP85" s="36">
        <f>IF(ISBLANK(AO86),"",Short3[[#This Row],[Adj Close]]/AO86-1)</f>
        <v>-4.7312703583061944E-2</v>
      </c>
    </row>
    <row r="86" spans="1:42" x14ac:dyDescent="0.25">
      <c r="A86" s="37">
        <v>43780</v>
      </c>
      <c r="B86" s="39">
        <v>3120.459961</v>
      </c>
      <c r="C86" s="36">
        <f>IF(ISBLANK(B87), "", GSPC[[#This Row],[Adj Close]]/B87-1)</f>
        <v>8.8519800036033214E-3</v>
      </c>
      <c r="D86" s="37">
        <v>43780</v>
      </c>
      <c r="E86" s="44">
        <v>17.010000000000002</v>
      </c>
      <c r="F86" s="36">
        <f>IF(ISBLANK(E87), "", Long0[[#This Row],[Adj Close]]/E87-1)</f>
        <v>-0.11174934725848551</v>
      </c>
      <c r="G86" s="29">
        <v>43780</v>
      </c>
      <c r="H86" s="44">
        <v>84.69</v>
      </c>
      <c r="I86" s="33">
        <f>IF(ISBLANK(H87),"",Long1[[#This Row],[Adj Close]]/H87-1)</f>
        <v>0.10850785340314117</v>
      </c>
      <c r="J86" s="37">
        <v>43780</v>
      </c>
      <c r="K86" s="44">
        <v>20.74</v>
      </c>
      <c r="L86" s="36">
        <f>IF(ISBLANK(K87),"",Long2[[#This Row],[Adj Close]]/K87-1)</f>
        <v>4.3259557344064392E-2</v>
      </c>
      <c r="M86" s="29">
        <v>43780</v>
      </c>
      <c r="N86" s="44">
        <v>33.25</v>
      </c>
      <c r="O86" s="33">
        <f>IF(ISBLANK(N87),"",Long3[[#This Row],[Adj Close]]/N87-1)</f>
        <v>-7.1663183039714085E-3</v>
      </c>
      <c r="P86" s="37">
        <v>43780</v>
      </c>
      <c r="Q86" s="44">
        <v>44.830817279999998</v>
      </c>
      <c r="R86" s="36">
        <f>IF(ISBLANK(Q87),"",Long4[[#This Row],[Adj Close]]/Q87-1)</f>
        <v>-2.7232425585813846E-2</v>
      </c>
      <c r="S86" s="29">
        <v>43780</v>
      </c>
      <c r="T86" s="44">
        <v>74.994766549999994</v>
      </c>
      <c r="U86" s="33">
        <f>IF(ISBLANK(T87),"",Long5[[#This Row],[Adj Close]]/T87-1)</f>
        <v>-6.5923528706700263E-2</v>
      </c>
      <c r="V86" s="37">
        <v>43780</v>
      </c>
      <c r="W86" s="44">
        <v>199.02</v>
      </c>
      <c r="X86" s="36">
        <f>IF(ISBLANK(W87),"",Long6[[#This Row],[Adj Close]]/W87-1)</f>
        <v>-5.7947846937755898E-3</v>
      </c>
      <c r="AE86" s="29">
        <v>43780</v>
      </c>
      <c r="AF86" s="44">
        <v>63.81</v>
      </c>
      <c r="AG86" s="33">
        <f>IF(ISBLANK(AF87),"",Short0[[#This Row],[Adj Close]]/AF87-1)</f>
        <v>3.185640362225084E-2</v>
      </c>
      <c r="AH86" s="37">
        <v>43780</v>
      </c>
      <c r="AI86" s="44">
        <v>76.010000000000005</v>
      </c>
      <c r="AJ86" s="36">
        <f>IF(ISBLANK(AI87),"",Short1[[#This Row],[Adj Close]]/AI87-1)</f>
        <v>5.8192955589586592E-2</v>
      </c>
      <c r="AK86" s="29">
        <v>43780</v>
      </c>
      <c r="AL86" s="44">
        <v>57.29</v>
      </c>
      <c r="AM86" s="33">
        <f>IF(ISBLANK(AL87),"",Short2[[#This Row],[Adj Close]]/AL87-1)</f>
        <v>-3.8758389261745019E-2</v>
      </c>
      <c r="AN86" s="37">
        <v>43780</v>
      </c>
      <c r="AO86" s="44">
        <v>122.8</v>
      </c>
      <c r="AP86" s="36">
        <f>IF(ISBLANK(AO87),"",Short3[[#This Row],[Adj Close]]/AO87-1)</f>
        <v>2.3674558186062011E-2</v>
      </c>
    </row>
    <row r="87" spans="1:42" x14ac:dyDescent="0.25">
      <c r="A87" s="37">
        <v>43773</v>
      </c>
      <c r="B87" s="39">
        <v>3093.080078</v>
      </c>
      <c r="C87" s="36">
        <f>IF(ISBLANK(B88), "", GSPC[[#This Row],[Adj Close]]/B88-1)</f>
        <v>8.5330729466825961E-3</v>
      </c>
      <c r="D87" s="37">
        <v>43773</v>
      </c>
      <c r="E87" s="44">
        <v>19.149999999999999</v>
      </c>
      <c r="F87" s="36">
        <f>IF(ISBLANK(E88), "", Long0[[#This Row],[Adj Close]]/E88-1)</f>
        <v>4.9315068493150704E-2</v>
      </c>
      <c r="G87" s="29">
        <v>43773</v>
      </c>
      <c r="H87" s="44">
        <v>76.400000000000006</v>
      </c>
      <c r="I87" s="33">
        <f>IF(ISBLANK(H88),"",Long1[[#This Row],[Adj Close]]/H88-1)</f>
        <v>-2.2767971348170879E-2</v>
      </c>
      <c r="J87" s="37">
        <v>43773</v>
      </c>
      <c r="K87" s="44">
        <v>19.88</v>
      </c>
      <c r="L87" s="36">
        <f>IF(ISBLANK(K88),"",Long2[[#This Row],[Adj Close]]/K88-1)</f>
        <v>-2.0080321285141922E-3</v>
      </c>
      <c r="M87" s="29">
        <v>43773</v>
      </c>
      <c r="N87" s="44">
        <v>33.49</v>
      </c>
      <c r="O87" s="33">
        <f>IF(ISBLANK(N88),"",Long3[[#This Row],[Adj Close]]/N88-1)</f>
        <v>1.0866284334440035E-2</v>
      </c>
      <c r="P87" s="37">
        <v>43773</v>
      </c>
      <c r="Q87" s="44">
        <v>46.085846670000002</v>
      </c>
      <c r="R87" s="36">
        <f>IF(ISBLANK(Q88),"",Long4[[#This Row],[Adj Close]]/Q88-1)</f>
        <v>-1.3946711074104834E-2</v>
      </c>
      <c r="S87" s="29">
        <v>43773</v>
      </c>
      <c r="T87" s="44">
        <v>80.28760905</v>
      </c>
      <c r="U87" s="33">
        <f>IF(ISBLANK(T88),"",Long5[[#This Row],[Adj Close]]/T88-1)</f>
        <v>-3.1797609376813307E-2</v>
      </c>
      <c r="V87" s="37">
        <v>43773</v>
      </c>
      <c r="W87" s="44">
        <v>200.18</v>
      </c>
      <c r="X87" s="36">
        <f>IF(ISBLANK(W88),"",Long6[[#This Row],[Adj Close]]/W88-1)</f>
        <v>0.13654686879009836</v>
      </c>
      <c r="AE87" s="29">
        <v>43773</v>
      </c>
      <c r="AF87" s="44">
        <v>61.84</v>
      </c>
      <c r="AG87" s="33">
        <f>IF(ISBLANK(AF88),"",Short0[[#This Row],[Adj Close]]/AF88-1)</f>
        <v>1.1118378024852937E-2</v>
      </c>
      <c r="AH87" s="37">
        <v>43773</v>
      </c>
      <c r="AI87" s="44">
        <v>71.83</v>
      </c>
      <c r="AJ87" s="36">
        <f>IF(ISBLANK(AI88),"",Short1[[#This Row],[Adj Close]]/AI88-1)</f>
        <v>-4.0210759844704347E-3</v>
      </c>
      <c r="AK87" s="29">
        <v>43773</v>
      </c>
      <c r="AL87" s="44">
        <v>59.6</v>
      </c>
      <c r="AM87" s="33">
        <f>IF(ISBLANK(AL88),"",Short2[[#This Row],[Adj Close]]/AL88-1)</f>
        <v>-3.8244311763756644E-2</v>
      </c>
      <c r="AN87" s="37">
        <v>43773</v>
      </c>
      <c r="AO87" s="44">
        <v>119.96</v>
      </c>
      <c r="AP87" s="36">
        <f>IF(ISBLANK(AO88),"",Short3[[#This Row],[Adj Close]]/AO88-1)</f>
        <v>2.2558275545156992E-3</v>
      </c>
    </row>
    <row r="88" spans="1:42" x14ac:dyDescent="0.25">
      <c r="A88" s="37">
        <v>43766</v>
      </c>
      <c r="B88" s="39">
        <v>3066.9099120000001</v>
      </c>
      <c r="C88" s="36">
        <f>IF(ISBLANK(B89), "", GSPC[[#This Row],[Adj Close]]/B89-1)</f>
        <v>1.4676303876151264E-2</v>
      </c>
      <c r="D88" s="37">
        <v>43766</v>
      </c>
      <c r="E88" s="44">
        <v>18.25</v>
      </c>
      <c r="F88" s="36">
        <f>IF(ISBLANK(E89), "", Long0[[#This Row],[Adj Close]]/E89-1)</f>
        <v>-3.3368644067796605E-2</v>
      </c>
      <c r="G88" s="29">
        <v>43766</v>
      </c>
      <c r="H88" s="44">
        <v>78.180000000000007</v>
      </c>
      <c r="I88" s="33">
        <f>IF(ISBLANK(H89),"",Long1[[#This Row],[Adj Close]]/H89-1)</f>
        <v>1.5720410549564967E-2</v>
      </c>
      <c r="J88" s="37">
        <v>43766</v>
      </c>
      <c r="K88" s="44">
        <v>19.920000000000002</v>
      </c>
      <c r="L88" s="36">
        <f>IF(ISBLANK(K89),"",Long2[[#This Row],[Adj Close]]/K89-1)</f>
        <v>1.4256619144602967E-2</v>
      </c>
      <c r="M88" s="29">
        <v>43766</v>
      </c>
      <c r="N88" s="44">
        <v>33.130000000000003</v>
      </c>
      <c r="O88" s="33">
        <f>IF(ISBLANK(N89),"",Long3[[#This Row],[Adj Close]]/N89-1)</f>
        <v>3.2408850109068243E-2</v>
      </c>
      <c r="P88" s="37">
        <v>43766</v>
      </c>
      <c r="Q88" s="44">
        <v>46.73768364</v>
      </c>
      <c r="R88" s="36">
        <f>IF(ISBLANK(Q89),"",Long4[[#This Row],[Adj Close]]/Q89-1)</f>
        <v>2.3870417732310356E-2</v>
      </c>
      <c r="S88" s="29">
        <v>43766</v>
      </c>
      <c r="T88" s="44">
        <v>82.924406950000005</v>
      </c>
      <c r="U88" s="33">
        <f>IF(ISBLANK(T89),"",Long5[[#This Row],[Adj Close]]/T89-1)</f>
        <v>-5.3492970123022676E-2</v>
      </c>
      <c r="V88" s="37">
        <v>43766</v>
      </c>
      <c r="W88" s="44">
        <v>176.13</v>
      </c>
      <c r="X88" s="36">
        <f>IF(ISBLANK(W89),"",Long6[[#This Row],[Adj Close]]/W89-1)</f>
        <v>1.4340013821700026E-2</v>
      </c>
      <c r="AE88" s="29">
        <v>43766</v>
      </c>
      <c r="AF88" s="44">
        <v>61.16</v>
      </c>
      <c r="AG88" s="33">
        <f>IF(ISBLANK(AF89),"",Short0[[#This Row],[Adj Close]]/AF89-1)</f>
        <v>6.6434176111595411E-2</v>
      </c>
      <c r="AH88" s="37">
        <v>43766</v>
      </c>
      <c r="AI88" s="44">
        <v>72.12</v>
      </c>
      <c r="AJ88" s="36">
        <f>IF(ISBLANK(AI89),"",Short1[[#This Row],[Adj Close]]/AI89-1)</f>
        <v>3.2054951345163341E-2</v>
      </c>
      <c r="AK88" s="29">
        <v>43766</v>
      </c>
      <c r="AL88" s="44">
        <v>61.97</v>
      </c>
      <c r="AM88" s="33">
        <f>IF(ISBLANK(AL89),"",Short2[[#This Row],[Adj Close]]/AL89-1)</f>
        <v>1.5069615069615017E-2</v>
      </c>
      <c r="AN88" s="37">
        <v>43766</v>
      </c>
      <c r="AO88" s="44">
        <v>119.69</v>
      </c>
      <c r="AP88" s="36">
        <f>IF(ISBLANK(AO89),"",Short3[[#This Row],[Adj Close]]/AO89-1)</f>
        <v>5.7332155477031854E-2</v>
      </c>
    </row>
    <row r="89" spans="1:42" x14ac:dyDescent="0.25">
      <c r="A89" s="37">
        <v>43759</v>
      </c>
      <c r="B89" s="39">
        <v>3022.5500489999999</v>
      </c>
      <c r="C89" s="36">
        <f>IF(ISBLANK(B90), "", GSPC[[#This Row],[Adj Close]]/B90-1)</f>
        <v>1.217269392420528E-2</v>
      </c>
      <c r="D89" s="37">
        <v>43759</v>
      </c>
      <c r="E89" s="44">
        <v>18.88</v>
      </c>
      <c r="F89" s="36">
        <f>IF(ISBLANK(E90), "", Long0[[#This Row],[Adj Close]]/E90-1)</f>
        <v>2.219815917704393E-2</v>
      </c>
      <c r="G89" s="29">
        <v>43759</v>
      </c>
      <c r="H89" s="44">
        <v>76.97</v>
      </c>
      <c r="I89" s="33">
        <f>IF(ISBLANK(H90),"",Long1[[#This Row],[Adj Close]]/H90-1)</f>
        <v>8.3474099099098975E-2</v>
      </c>
      <c r="J89" s="37">
        <v>43759</v>
      </c>
      <c r="K89" s="44">
        <v>19.64</v>
      </c>
      <c r="L89" s="36">
        <f>IF(ISBLANK(K90),"",Long2[[#This Row],[Adj Close]]/K90-1)</f>
        <v>1.5511892450879028E-2</v>
      </c>
      <c r="M89" s="29">
        <v>43759</v>
      </c>
      <c r="N89" s="44">
        <v>32.090000000000003</v>
      </c>
      <c r="O89" s="33">
        <f>IF(ISBLANK(N90),"",Long3[[#This Row],[Adj Close]]/N90-1)</f>
        <v>5.0065445026178157E-2</v>
      </c>
      <c r="P89" s="37">
        <v>43759</v>
      </c>
      <c r="Q89" s="44">
        <v>45.648045719999999</v>
      </c>
      <c r="R89" s="36">
        <f>IF(ISBLANK(Q90),"",Long4[[#This Row],[Adj Close]]/Q90-1)</f>
        <v>2.8947368421052611E-2</v>
      </c>
      <c r="S89" s="29">
        <v>43759</v>
      </c>
      <c r="T89" s="44">
        <v>87.610978399999993</v>
      </c>
      <c r="U89" s="33">
        <f>IF(ISBLANK(T90),"",Long5[[#This Row],[Adj Close]]/T90-1)</f>
        <v>3.2199546485260688E-2</v>
      </c>
      <c r="V89" s="37">
        <v>43759</v>
      </c>
      <c r="W89" s="44">
        <v>173.64</v>
      </c>
      <c r="X89" s="36">
        <f>IF(ISBLANK(W90),"",Long6[[#This Row],[Adj Close]]/W90-1)</f>
        <v>5.344900806891939E-2</v>
      </c>
      <c r="AE89" s="29">
        <v>43759</v>
      </c>
      <c r="AF89" s="44">
        <v>57.35</v>
      </c>
      <c r="AG89" s="33">
        <f>IF(ISBLANK(AF90),"",Short0[[#This Row],[Adj Close]]/AF90-1)</f>
        <v>4.6723854718014213E-2</v>
      </c>
      <c r="AH89" s="37">
        <v>43759</v>
      </c>
      <c r="AI89" s="44">
        <v>69.88</v>
      </c>
      <c r="AJ89" s="36">
        <f>IF(ISBLANK(AI90),"",Short1[[#This Row],[Adj Close]]/AI90-1)</f>
        <v>4.7205155102652441E-2</v>
      </c>
      <c r="AK89" s="29">
        <v>43759</v>
      </c>
      <c r="AL89" s="44">
        <v>61.05</v>
      </c>
      <c r="AM89" s="33">
        <f>IF(ISBLANK(AL90),"",Short2[[#This Row],[Adj Close]]/AL90-1)</f>
        <v>3.7383177570093462E-2</v>
      </c>
      <c r="AN89" s="37">
        <v>43759</v>
      </c>
      <c r="AO89" s="44">
        <v>113.2</v>
      </c>
      <c r="AP89" s="36">
        <f>IF(ISBLANK(AO90),"",Short3[[#This Row],[Adj Close]]/AO90-1)</f>
        <v>-4.1895895048666976E-2</v>
      </c>
    </row>
    <row r="90" spans="1:42" x14ac:dyDescent="0.25">
      <c r="A90" s="37">
        <v>43752</v>
      </c>
      <c r="B90" s="39">
        <v>2986.1999510000001</v>
      </c>
      <c r="C90" s="36">
        <f>IF(ISBLANK(B91), "", GSPC[[#This Row],[Adj Close]]/B91-1)</f>
        <v>5.3631255383306264E-3</v>
      </c>
      <c r="D90" s="37">
        <v>43752</v>
      </c>
      <c r="E90" s="44">
        <v>18.47</v>
      </c>
      <c r="F90" s="36">
        <f>IF(ISBLANK(E91), "", Long0[[#This Row],[Adj Close]]/E91-1)</f>
        <v>-1.9118428040361124E-2</v>
      </c>
      <c r="G90" s="29">
        <v>43752</v>
      </c>
      <c r="H90" s="44">
        <v>71.040000000000006</v>
      </c>
      <c r="I90" s="33">
        <f>IF(ISBLANK(H91),"",Long1[[#This Row],[Adj Close]]/H91-1)</f>
        <v>3.4965034965035002E-2</v>
      </c>
      <c r="J90" s="37">
        <v>43752</v>
      </c>
      <c r="K90" s="44">
        <v>19.34</v>
      </c>
      <c r="L90" s="36">
        <f>IF(ISBLANK(K91),"",Long2[[#This Row],[Adj Close]]/K91-1)</f>
        <v>-1.9766852508869781E-2</v>
      </c>
      <c r="M90" s="29">
        <v>43752</v>
      </c>
      <c r="N90" s="44">
        <v>30.56</v>
      </c>
      <c r="O90" s="33">
        <f>IF(ISBLANK(N91),"",Long3[[#This Row],[Adj Close]]/N91-1)</f>
        <v>-3.2711808963037381E-4</v>
      </c>
      <c r="P90" s="37">
        <v>43752</v>
      </c>
      <c r="Q90" s="44">
        <v>44.363829600000003</v>
      </c>
      <c r="R90" s="36">
        <f>IF(ISBLANK(Q91),"",Long4[[#This Row],[Adj Close]]/Q91-1)</f>
        <v>-4.5026178010471152E-2</v>
      </c>
      <c r="S90" s="29">
        <v>43752</v>
      </c>
      <c r="T90" s="44">
        <v>84.877947000000006</v>
      </c>
      <c r="U90" s="33">
        <f>IF(ISBLANK(T91),"",Long5[[#This Row],[Adj Close]]/T91-1)</f>
        <v>-6.4210882054748231E-3</v>
      </c>
      <c r="V90" s="37">
        <v>43752</v>
      </c>
      <c r="W90" s="44">
        <v>164.83</v>
      </c>
      <c r="X90" s="36">
        <f>IF(ISBLANK(W91),"",Long6[[#This Row],[Adj Close]]/W91-1)</f>
        <v>1.3091579594345593E-2</v>
      </c>
      <c r="AE90" s="29">
        <v>43752</v>
      </c>
      <c r="AF90" s="44">
        <v>54.79</v>
      </c>
      <c r="AG90" s="33">
        <f>IF(ISBLANK(AF91),"",Short0[[#This Row],[Adj Close]]/AF91-1)</f>
        <v>-2.073279714030396E-2</v>
      </c>
      <c r="AH90" s="37">
        <v>43752</v>
      </c>
      <c r="AI90" s="44">
        <v>66.73</v>
      </c>
      <c r="AJ90" s="36">
        <f>IF(ISBLANK(AI91),"",Short1[[#This Row],[Adj Close]]/AI91-1)</f>
        <v>1.6296070667072948E-2</v>
      </c>
      <c r="AK90" s="29">
        <v>43752</v>
      </c>
      <c r="AL90" s="44">
        <v>58.85</v>
      </c>
      <c r="AM90" s="33">
        <f>IF(ISBLANK(AL91),"",Short2[[#This Row],[Adj Close]]/AL91-1)</f>
        <v>5.8109724833361742E-3</v>
      </c>
      <c r="AN90" s="37">
        <v>43752</v>
      </c>
      <c r="AO90" s="44">
        <v>118.15</v>
      </c>
      <c r="AP90" s="36">
        <f>IF(ISBLANK(AO91),"",Short3[[#This Row],[Adj Close]]/AO91-1)</f>
        <v>-6.5584797780207094E-3</v>
      </c>
    </row>
    <row r="91" spans="1:42" x14ac:dyDescent="0.25">
      <c r="A91" s="37">
        <v>43745</v>
      </c>
      <c r="B91" s="39">
        <v>2970.2700199999999</v>
      </c>
      <c r="C91" s="36">
        <f>IF(ISBLANK(B92), "", GSPC[[#This Row],[Adj Close]]/B92-1)</f>
        <v>6.1856192689535572E-3</v>
      </c>
      <c r="D91" s="37">
        <v>43745</v>
      </c>
      <c r="E91" s="44">
        <v>18.829999999999998</v>
      </c>
      <c r="F91" s="36">
        <f>IF(ISBLANK(E92), "", Long0[[#This Row],[Adj Close]]/E92-1)</f>
        <v>-4.7064777327935348E-2</v>
      </c>
      <c r="G91" s="29">
        <v>43745</v>
      </c>
      <c r="H91" s="44">
        <v>68.64</v>
      </c>
      <c r="I91" s="33">
        <f>IF(ISBLANK(H92),"",Long1[[#This Row],[Adj Close]]/H92-1)</f>
        <v>-2.9960429621255003E-2</v>
      </c>
      <c r="J91" s="37">
        <v>43745</v>
      </c>
      <c r="K91" s="44">
        <v>19.73</v>
      </c>
      <c r="L91" s="36">
        <f>IF(ISBLANK(K92),"",Long2[[#This Row],[Adj Close]]/K92-1)</f>
        <v>-1.1027568922305719E-2</v>
      </c>
      <c r="M91" s="29">
        <v>43745</v>
      </c>
      <c r="N91" s="44">
        <v>30.57</v>
      </c>
      <c r="O91" s="33">
        <f>IF(ISBLANK(N92),"",Long3[[#This Row],[Adj Close]]/N92-1)</f>
        <v>-3.595080416272467E-2</v>
      </c>
      <c r="P91" s="37">
        <v>43745</v>
      </c>
      <c r="Q91" s="44">
        <v>46.45554525</v>
      </c>
      <c r="R91" s="36">
        <f>IF(ISBLANK(Q92),"",Long4[[#This Row],[Adj Close]]/Q92-1)</f>
        <v>-9.7469929489838458E-3</v>
      </c>
      <c r="S91" s="29">
        <v>43745</v>
      </c>
      <c r="T91" s="44">
        <v>85.426477950000006</v>
      </c>
      <c r="U91" s="33">
        <f>IF(ISBLANK(T92),"",Long5[[#This Row],[Adj Close]]/T92-1)</f>
        <v>2.6836321573163735E-2</v>
      </c>
      <c r="V91" s="37">
        <v>43745</v>
      </c>
      <c r="W91" s="44">
        <v>162.69999999999999</v>
      </c>
      <c r="X91" s="36">
        <f>IF(ISBLANK(W92),"",Long6[[#This Row],[Adj Close]]/W92-1)</f>
        <v>-7.8343624313148008E-2</v>
      </c>
      <c r="AE91" s="29">
        <v>43745</v>
      </c>
      <c r="AF91" s="44">
        <v>55.95</v>
      </c>
      <c r="AG91" s="33">
        <f>IF(ISBLANK(AF92),"",Short0[[#This Row],[Adj Close]]/AF92-1)</f>
        <v>1.2526843235505236E-3</v>
      </c>
      <c r="AH91" s="37">
        <v>43745</v>
      </c>
      <c r="AI91" s="44">
        <v>65.66</v>
      </c>
      <c r="AJ91" s="36">
        <f>IF(ISBLANK(AI92),"",Short1[[#This Row],[Adj Close]]/AI92-1)</f>
        <v>-1.9414575866188777E-2</v>
      </c>
      <c r="AK91" s="29">
        <v>43745</v>
      </c>
      <c r="AL91" s="44">
        <v>58.51</v>
      </c>
      <c r="AM91" s="33">
        <f>IF(ISBLANK(AL92),"",Short2[[#This Row],[Adj Close]]/AL92-1)</f>
        <v>5.2906244376462075E-2</v>
      </c>
      <c r="AN91" s="37">
        <v>43745</v>
      </c>
      <c r="AO91" s="44">
        <v>118.93</v>
      </c>
      <c r="AP91" s="36">
        <f>IF(ISBLANK(AO92),"",Short3[[#This Row],[Adj Close]]/AO92-1)</f>
        <v>-5.3525131722003128E-3</v>
      </c>
    </row>
    <row r="92" spans="1:42" x14ac:dyDescent="0.25">
      <c r="A92" s="37">
        <v>43738</v>
      </c>
      <c r="B92" s="39">
        <v>2952.01001</v>
      </c>
      <c r="C92" s="36">
        <f>IF(ISBLANK(B93), "", GSPC[[#This Row],[Adj Close]]/B93-1)</f>
        <v>-3.3020669497902944E-3</v>
      </c>
      <c r="D92" s="37">
        <v>43738</v>
      </c>
      <c r="E92" s="44">
        <v>19.760000000000002</v>
      </c>
      <c r="F92" s="36">
        <f>IF(ISBLANK(E93), "", Long0[[#This Row],[Adj Close]]/E93-1)</f>
        <v>-5.9047619047619015E-2</v>
      </c>
      <c r="G92" s="29">
        <v>43738</v>
      </c>
      <c r="H92" s="44">
        <v>70.760000000000005</v>
      </c>
      <c r="I92" s="33">
        <f>IF(ISBLANK(H93),"",Long1[[#This Row],[Adj Close]]/H93-1)</f>
        <v>-3.1480974541472695E-2</v>
      </c>
      <c r="J92" s="37">
        <v>43738</v>
      </c>
      <c r="K92" s="44">
        <v>19.95</v>
      </c>
      <c r="L92" s="36">
        <f>IF(ISBLANK(K93),"",Long2[[#This Row],[Adj Close]]/K93-1)</f>
        <v>-4.9547403525488254E-2</v>
      </c>
      <c r="M92" s="29">
        <v>43738</v>
      </c>
      <c r="N92" s="44">
        <v>31.71</v>
      </c>
      <c r="O92" s="33">
        <f>IF(ISBLANK(N93),"",Long3[[#This Row],[Adj Close]]/N93-1)</f>
        <v>5.389980976537867E-3</v>
      </c>
      <c r="P92" s="37">
        <v>43738</v>
      </c>
      <c r="Q92" s="44">
        <v>46.912804020000003</v>
      </c>
      <c r="R92" s="36">
        <f>IF(ISBLANK(Q93),"",Long4[[#This Row],[Adj Close]]/Q93-1)</f>
        <v>-3.2892097874047233E-2</v>
      </c>
      <c r="S92" s="29">
        <v>43738</v>
      </c>
      <c r="T92" s="44">
        <v>83.193860749999999</v>
      </c>
      <c r="U92" s="33">
        <f>IF(ISBLANK(T93),"",Long5[[#This Row],[Adj Close]]/T93-1)</f>
        <v>-1.1661140962615835E-2</v>
      </c>
      <c r="V92" s="37">
        <v>43738</v>
      </c>
      <c r="W92" s="44">
        <v>176.53</v>
      </c>
      <c r="X92" s="36">
        <f>IF(ISBLANK(W93),"",Long6[[#This Row],[Adj Close]]/W93-1)</f>
        <v>-3.5618683419830655E-2</v>
      </c>
      <c r="AE92" s="29">
        <v>43738</v>
      </c>
      <c r="AF92" s="44">
        <v>55.88</v>
      </c>
      <c r="AG92" s="33">
        <f>IF(ISBLANK(AF93),"",Short0[[#This Row],[Adj Close]]/AF93-1)</f>
        <v>-2.9524140326502191E-2</v>
      </c>
      <c r="AH92" s="37">
        <v>43738</v>
      </c>
      <c r="AI92" s="44">
        <v>66.959999999999994</v>
      </c>
      <c r="AJ92" s="36">
        <f>IF(ISBLANK(AI93),"",Short1[[#This Row],[Adj Close]]/AI93-1)</f>
        <v>-9.320905459387574E-3</v>
      </c>
      <c r="AK92" s="29">
        <v>43738</v>
      </c>
      <c r="AL92" s="44">
        <v>55.57</v>
      </c>
      <c r="AM92" s="33">
        <f>IF(ISBLANK(AL93),"",Short2[[#This Row],[Adj Close]]/AL93-1)</f>
        <v>3.3091652723554521E-2</v>
      </c>
      <c r="AN92" s="37">
        <v>43738</v>
      </c>
      <c r="AO92" s="44">
        <v>119.57</v>
      </c>
      <c r="AP92" s="36">
        <f>IF(ISBLANK(AO93),"",Short3[[#This Row],[Adj Close]]/AO93-1)</f>
        <v>-1.8953068592057809E-2</v>
      </c>
    </row>
    <row r="93" spans="1:42" x14ac:dyDescent="0.25">
      <c r="A93" s="37">
        <v>43731</v>
      </c>
      <c r="B93" s="39">
        <v>2961.790039</v>
      </c>
      <c r="C93" s="36">
        <f>IF(ISBLANK(B94), "", GSPC[[#This Row],[Adj Close]]/B94-1)</f>
        <v>-1.0120093551231668E-2</v>
      </c>
      <c r="D93" s="37">
        <v>43731</v>
      </c>
      <c r="E93" s="44">
        <v>21</v>
      </c>
      <c r="F93" s="36">
        <f>IF(ISBLANK(E94), "", Long0[[#This Row],[Adj Close]]/E94-1)</f>
        <v>-5.5755395683453224E-2</v>
      </c>
      <c r="G93" s="29">
        <v>43731</v>
      </c>
      <c r="H93" s="44">
        <v>73.06</v>
      </c>
      <c r="I93" s="33">
        <f>IF(ISBLANK(H94),"",Long1[[#This Row],[Adj Close]]/H94-1)</f>
        <v>-2.4826481580352389E-2</v>
      </c>
      <c r="J93" s="37">
        <v>43731</v>
      </c>
      <c r="K93" s="44">
        <v>20.99</v>
      </c>
      <c r="L93" s="36">
        <f>IF(ISBLANK(K94),"",Long2[[#This Row],[Adj Close]]/K94-1)</f>
        <v>-4.5040946314831798E-2</v>
      </c>
      <c r="M93" s="29">
        <v>43731</v>
      </c>
      <c r="N93" s="44">
        <v>31.54</v>
      </c>
      <c r="O93" s="33">
        <f>IF(ISBLANK(N94),"",Long3[[#This Row],[Adj Close]]/N94-1)</f>
        <v>2.1373056994818729E-2</v>
      </c>
      <c r="P93" s="37">
        <v>43731</v>
      </c>
      <c r="Q93" s="44">
        <v>48.508345259999999</v>
      </c>
      <c r="R93" s="36">
        <f>IF(ISBLANK(Q94),"",Long4[[#This Row],[Adj Close]]/Q94-1)</f>
        <v>5.6803730394234808E-2</v>
      </c>
      <c r="S93" s="29">
        <v>43731</v>
      </c>
      <c r="T93" s="44">
        <v>84.175442450000006</v>
      </c>
      <c r="U93" s="33">
        <f>IF(ISBLANK(T94),"",Long5[[#This Row],[Adj Close]]/T94-1)</f>
        <v>-9.5119465519193369E-3</v>
      </c>
      <c r="V93" s="37">
        <v>43731</v>
      </c>
      <c r="W93" s="44">
        <v>183.05</v>
      </c>
      <c r="X93" s="36">
        <f>IF(ISBLANK(W94),"",Long6[[#This Row],[Adj Close]]/W94-1)</f>
        <v>-2.3979508420077789E-3</v>
      </c>
      <c r="AE93" s="29">
        <v>43731</v>
      </c>
      <c r="AF93" s="44">
        <v>57.58</v>
      </c>
      <c r="AG93" s="33">
        <f>IF(ISBLANK(AF94),"",Short0[[#This Row],[Adj Close]]/AF94-1)</f>
        <v>-4.2726517040731493E-2</v>
      </c>
      <c r="AH93" s="37">
        <v>43731</v>
      </c>
      <c r="AI93" s="44">
        <v>67.59</v>
      </c>
      <c r="AJ93" s="36">
        <f>IF(ISBLANK(AI94),"",Short1[[#This Row],[Adj Close]]/AI94-1)</f>
        <v>-3.9787798408487118E-3</v>
      </c>
      <c r="AK93" s="29">
        <v>43731</v>
      </c>
      <c r="AL93" s="44">
        <v>53.79</v>
      </c>
      <c r="AM93" s="33">
        <f>IF(ISBLANK(AL94),"",Short2[[#This Row],[Adj Close]]/AL94-1)</f>
        <v>-1.4474166361304497E-2</v>
      </c>
      <c r="AN93" s="37">
        <v>43731</v>
      </c>
      <c r="AO93" s="44">
        <v>121.88</v>
      </c>
      <c r="AP93" s="36">
        <f>IF(ISBLANK(AO94),"",Short3[[#This Row],[Adj Close]]/AO94-1)</f>
        <v>6.9967518216135449E-2</v>
      </c>
    </row>
    <row r="94" spans="1:42" x14ac:dyDescent="0.25">
      <c r="A94" s="37">
        <v>43724</v>
      </c>
      <c r="B94" s="39">
        <v>2992.070068</v>
      </c>
      <c r="C94" s="36">
        <f>IF(ISBLANK(B95), "", GSPC[[#This Row],[Adj Close]]/B95-1)</f>
        <v>-5.0940601468597579E-3</v>
      </c>
      <c r="D94" s="37">
        <v>43724</v>
      </c>
      <c r="E94" s="44">
        <v>22.24</v>
      </c>
      <c r="F94" s="36">
        <f>IF(ISBLANK(E95), "", Long0[[#This Row],[Adj Close]]/E95-1)</f>
        <v>9.9901088031651764E-2</v>
      </c>
      <c r="G94" s="29">
        <v>43724</v>
      </c>
      <c r="H94" s="44">
        <v>74.92</v>
      </c>
      <c r="I94" s="33">
        <f>IF(ISBLANK(H95),"",Long1[[#This Row],[Adj Close]]/H95-1)</f>
        <v>4.3018237505220602E-2</v>
      </c>
      <c r="J94" s="37">
        <v>43724</v>
      </c>
      <c r="K94" s="44">
        <v>21.98</v>
      </c>
      <c r="L94" s="36">
        <f>IF(ISBLANK(K95),"",Long2[[#This Row],[Adj Close]]/K95-1)</f>
        <v>0.13415892672858631</v>
      </c>
      <c r="M94" s="29">
        <v>43724</v>
      </c>
      <c r="N94" s="44">
        <v>30.88</v>
      </c>
      <c r="O94" s="33">
        <f>IF(ISBLANK(N95),"",Long3[[#This Row],[Adj Close]]/N95-1)</f>
        <v>2.5572899368980329E-2</v>
      </c>
      <c r="P94" s="37">
        <v>43724</v>
      </c>
      <c r="Q94" s="44">
        <v>45.90099738</v>
      </c>
      <c r="R94" s="36">
        <f>IF(ISBLANK(Q95),"",Long4[[#This Row],[Adj Close]]/Q95-1)</f>
        <v>-1.6263552960800731E-2</v>
      </c>
      <c r="S94" s="29">
        <v>43724</v>
      </c>
      <c r="T94" s="44">
        <v>84.983803850000001</v>
      </c>
      <c r="U94" s="33">
        <f>IF(ISBLANK(T95),"",Long5[[#This Row],[Adj Close]]/T95-1)</f>
        <v>-0.11636982189313594</v>
      </c>
      <c r="V94" s="37">
        <v>43724</v>
      </c>
      <c r="W94" s="44">
        <v>183.49</v>
      </c>
      <c r="X94" s="36">
        <f>IF(ISBLANK(W95),"",Long6[[#This Row],[Adj Close]]/W95-1)</f>
        <v>-0.1737662103746398</v>
      </c>
      <c r="AE94" s="29">
        <v>43724</v>
      </c>
      <c r="AF94" s="44">
        <v>60.15</v>
      </c>
      <c r="AG94" s="33">
        <f>IF(ISBLANK(AF95),"",Short0[[#This Row],[Adj Close]]/AF95-1)</f>
        <v>7.1619454836985508E-2</v>
      </c>
      <c r="AH94" s="37">
        <v>43724</v>
      </c>
      <c r="AI94" s="44">
        <v>67.86</v>
      </c>
      <c r="AJ94" s="36">
        <f>IF(ISBLANK(AI95),"",Short1[[#This Row],[Adj Close]]/AI95-1)</f>
        <v>3.193430656934293E-2</v>
      </c>
      <c r="AK94" s="29">
        <v>43724</v>
      </c>
      <c r="AL94" s="44">
        <v>54.58</v>
      </c>
      <c r="AM94" s="33">
        <f>IF(ISBLANK(AL95),"",Short2[[#This Row],[Adj Close]]/AL95-1)</f>
        <v>5.5910234087831245E-2</v>
      </c>
      <c r="AN94" s="37">
        <v>43724</v>
      </c>
      <c r="AO94" s="44">
        <v>113.91</v>
      </c>
      <c r="AP94" s="36">
        <f>IF(ISBLANK(AO95),"",Short3[[#This Row],[Adj Close]]/AO95-1)</f>
        <v>2.9183230936031812E-2</v>
      </c>
    </row>
    <row r="95" spans="1:42" x14ac:dyDescent="0.25">
      <c r="A95" s="37">
        <v>43717</v>
      </c>
      <c r="B95" s="39">
        <v>3007.389893</v>
      </c>
      <c r="C95" s="36">
        <f>IF(ISBLANK(B96), "", GSPC[[#This Row],[Adj Close]]/B96-1)</f>
        <v>9.6283063391549017E-3</v>
      </c>
      <c r="D95" s="37">
        <v>43717</v>
      </c>
      <c r="E95" s="44">
        <v>20.22</v>
      </c>
      <c r="F95" s="36">
        <f>IF(ISBLANK(E96), "", Long0[[#This Row],[Adj Close]]/E96-1)</f>
        <v>1.6080402010050232E-2</v>
      </c>
      <c r="G95" s="29">
        <v>43717</v>
      </c>
      <c r="H95" s="44">
        <v>71.83</v>
      </c>
      <c r="I95" s="33">
        <f>IF(ISBLANK(H96),"",Long1[[#This Row],[Adj Close]]/H96-1)</f>
        <v>2.8493699885452362E-2</v>
      </c>
      <c r="J95" s="37">
        <v>43717</v>
      </c>
      <c r="K95" s="44">
        <v>19.38</v>
      </c>
      <c r="L95" s="36">
        <f>IF(ISBLANK(K96),"",Long2[[#This Row],[Adj Close]]/K96-1)</f>
        <v>5.4980947196515917E-2</v>
      </c>
      <c r="M95" s="29">
        <v>43717</v>
      </c>
      <c r="N95" s="44">
        <v>30.11</v>
      </c>
      <c r="O95" s="33">
        <f>IF(ISBLANK(N96),"",Long3[[#This Row],[Adj Close]]/N96-1)</f>
        <v>2.7294438758103112E-2</v>
      </c>
      <c r="P95" s="37">
        <v>43717</v>
      </c>
      <c r="Q95" s="44">
        <v>46.659852360000002</v>
      </c>
      <c r="R95" s="36">
        <f>IF(ISBLANK(Q96),"",Long4[[#This Row],[Adj Close]]/Q96-1)</f>
        <v>3.4289411257278468E-2</v>
      </c>
      <c r="S95" s="29">
        <v>43717</v>
      </c>
      <c r="T95" s="44">
        <v>96.175759900000003</v>
      </c>
      <c r="U95" s="33">
        <f>IF(ISBLANK(T96),"",Long5[[#This Row],[Adj Close]]/T96-1)</f>
        <v>-3.3836040216550622E-2</v>
      </c>
      <c r="V95" s="37">
        <v>43717</v>
      </c>
      <c r="W95" s="44">
        <v>222.08</v>
      </c>
      <c r="X95" s="36">
        <f>IF(ISBLANK(W96),"",Long6[[#This Row],[Adj Close]]/W96-1)</f>
        <v>7.3316901068097406E-2</v>
      </c>
      <c r="AE95" s="29">
        <v>43717</v>
      </c>
      <c r="AF95" s="44">
        <v>56.13</v>
      </c>
      <c r="AG95" s="33">
        <f>IF(ISBLANK(AF96),"",Short0[[#This Row],[Adj Close]]/AF96-1)</f>
        <v>1.795429815016325E-2</v>
      </c>
      <c r="AH95" s="37">
        <v>43717</v>
      </c>
      <c r="AI95" s="44">
        <v>65.760000000000005</v>
      </c>
      <c r="AJ95" s="36">
        <f>IF(ISBLANK(AI96),"",Short1[[#This Row],[Adj Close]]/AI96-1)</f>
        <v>3.5753661994014863E-2</v>
      </c>
      <c r="AK95" s="29">
        <v>43717</v>
      </c>
      <c r="AL95" s="44">
        <v>51.69</v>
      </c>
      <c r="AM95" s="33">
        <f>IF(ISBLANK(AL96),"",Short2[[#This Row],[Adj Close]]/AL96-1)</f>
        <v>9.3731693028704655E-3</v>
      </c>
      <c r="AN95" s="37">
        <v>43717</v>
      </c>
      <c r="AO95" s="44">
        <v>110.68</v>
      </c>
      <c r="AP95" s="36">
        <f>IF(ISBLANK(AO96),"",Short3[[#This Row],[Adj Close]]/AO96-1)</f>
        <v>-1.5390089849657396E-2</v>
      </c>
    </row>
    <row r="96" spans="1:42" x14ac:dyDescent="0.25">
      <c r="A96" s="37">
        <v>43710</v>
      </c>
      <c r="B96" s="39">
        <v>2978.709961</v>
      </c>
      <c r="C96" s="36">
        <f>IF(ISBLANK(B97), "", GSPC[[#This Row],[Adj Close]]/B97-1)</f>
        <v>1.7854336193325437E-2</v>
      </c>
      <c r="D96" s="37">
        <v>43710</v>
      </c>
      <c r="E96" s="44">
        <v>19.899999999999999</v>
      </c>
      <c r="F96" s="36">
        <f>IF(ISBLANK(E97), "", Long0[[#This Row],[Adj Close]]/E97-1)</f>
        <v>4.5168067226890818E-2</v>
      </c>
      <c r="G96" s="29">
        <v>43710</v>
      </c>
      <c r="H96" s="44">
        <v>69.84</v>
      </c>
      <c r="I96" s="33">
        <f>IF(ISBLANK(H97),"",Long1[[#This Row],[Adj Close]]/H97-1)</f>
        <v>6.9204152249136008E-3</v>
      </c>
      <c r="J96" s="37">
        <v>43710</v>
      </c>
      <c r="K96" s="44">
        <v>18.37</v>
      </c>
      <c r="L96" s="36">
        <f>IF(ISBLANK(K97),"",Long2[[#This Row],[Adj Close]]/K97-1)</f>
        <v>-3.6706869428421607E-2</v>
      </c>
      <c r="M96" s="29">
        <v>43710</v>
      </c>
      <c r="N96" s="44">
        <v>29.31</v>
      </c>
      <c r="O96" s="33">
        <f>IF(ISBLANK(N97),"",Long3[[#This Row],[Adj Close]]/N97-1)</f>
        <v>-1.7102615694165046E-2</v>
      </c>
      <c r="P96" s="37">
        <v>43710</v>
      </c>
      <c r="Q96" s="44">
        <v>45.112955669999998</v>
      </c>
      <c r="R96" s="36">
        <f>IF(ISBLANK(Q97),"",Long4[[#This Row],[Adj Close]]/Q97-1)</f>
        <v>-1.9039559974613929E-2</v>
      </c>
      <c r="S96" s="29">
        <v>43710</v>
      </c>
      <c r="T96" s="44">
        <v>99.543932400000003</v>
      </c>
      <c r="U96" s="33">
        <f>IF(ISBLANK(T97),"",Long5[[#This Row],[Adj Close]]/T97-1)</f>
        <v>-2.6080406741361473E-2</v>
      </c>
      <c r="V96" s="37">
        <v>43710</v>
      </c>
      <c r="W96" s="44">
        <v>206.91</v>
      </c>
      <c r="X96" s="36">
        <f>IF(ISBLANK(W97),"",Long6[[#This Row],[Adj Close]]/W97-1)</f>
        <v>-2.2303076123422971E-2</v>
      </c>
      <c r="AE96" s="29">
        <v>43710</v>
      </c>
      <c r="AF96" s="44">
        <v>55.14</v>
      </c>
      <c r="AG96" s="33">
        <f>IF(ISBLANK(AF97),"",Short0[[#This Row],[Adj Close]]/AF97-1)</f>
        <v>1.341665135085468E-2</v>
      </c>
      <c r="AH96" s="37">
        <v>43710</v>
      </c>
      <c r="AI96" s="44">
        <v>63.49</v>
      </c>
      <c r="AJ96" s="36">
        <f>IF(ISBLANK(AI97),"",Short1[[#This Row],[Adj Close]]/AI97-1)</f>
        <v>-7.7180232558139439E-2</v>
      </c>
      <c r="AK96" s="29">
        <v>43710</v>
      </c>
      <c r="AL96" s="44">
        <v>51.21</v>
      </c>
      <c r="AM96" s="33">
        <f>IF(ISBLANK(AL97),"",Short2[[#This Row],[Adj Close]]/AL97-1)</f>
        <v>-1.5192307692307727E-2</v>
      </c>
      <c r="AN96" s="37">
        <v>43710</v>
      </c>
      <c r="AO96" s="44">
        <v>112.41</v>
      </c>
      <c r="AP96" s="36">
        <f>IF(ISBLANK(AO97),"",Short3[[#This Row],[Adj Close]]/AO97-1)</f>
        <v>-5.0671395996959689E-2</v>
      </c>
    </row>
    <row r="97" spans="1:42" x14ac:dyDescent="0.25">
      <c r="A97" s="37">
        <v>43703</v>
      </c>
      <c r="B97" s="39">
        <v>2926.459961</v>
      </c>
      <c r="C97" s="36">
        <f>IF(ISBLANK(B98), "", GSPC[[#This Row],[Adj Close]]/B98-1)</f>
        <v>2.7870314465502366E-2</v>
      </c>
      <c r="D97" s="37">
        <v>43703</v>
      </c>
      <c r="E97" s="44">
        <v>19.04</v>
      </c>
      <c r="F97" s="36">
        <f>IF(ISBLANK(E98), "", Long0[[#This Row],[Adj Close]]/E98-1)</f>
        <v>8.1203861442362246E-2</v>
      </c>
      <c r="G97" s="29">
        <v>43703</v>
      </c>
      <c r="H97" s="44">
        <v>69.36</v>
      </c>
      <c r="I97" s="33">
        <f>IF(ISBLANK(H98),"",Long1[[#This Row],[Adj Close]]/H98-1)</f>
        <v>6.6420664206642055E-2</v>
      </c>
      <c r="J97" s="37">
        <v>43703</v>
      </c>
      <c r="K97" s="44">
        <v>19.07</v>
      </c>
      <c r="L97" s="36">
        <f>IF(ISBLANK(K98),"",Long2[[#This Row],[Adj Close]]/K98-1)</f>
        <v>-1.1404872991187087E-2</v>
      </c>
      <c r="M97" s="29">
        <v>43703</v>
      </c>
      <c r="N97" s="44">
        <v>29.82</v>
      </c>
      <c r="O97" s="33">
        <f>IF(ISBLANK(N98),"",Long3[[#This Row],[Adj Close]]/N98-1)</f>
        <v>2.0533880903490731E-2</v>
      </c>
      <c r="P97" s="37">
        <v>43703</v>
      </c>
      <c r="Q97" s="44">
        <v>45.988557569999998</v>
      </c>
      <c r="R97" s="36">
        <f>IF(ISBLANK(Q98),"",Long4[[#This Row],[Adj Close]]/Q98-1)</f>
        <v>1.6996557659208156E-2</v>
      </c>
      <c r="S97" s="29">
        <v>43703</v>
      </c>
      <c r="T97" s="44">
        <v>102.20960035</v>
      </c>
      <c r="U97" s="33">
        <f>IF(ISBLANK(T98),"",Long5[[#This Row],[Adj Close]]/T98-1)</f>
        <v>7.5108816681850321E-2</v>
      </c>
      <c r="V97" s="37">
        <v>43703</v>
      </c>
      <c r="W97" s="44">
        <v>211.63</v>
      </c>
      <c r="X97" s="36">
        <f>IF(ISBLANK(W98),"",Long6[[#This Row],[Adj Close]]/W98-1)</f>
        <v>2.3306416517576478E-2</v>
      </c>
      <c r="AE97" s="29">
        <v>43703</v>
      </c>
      <c r="AF97" s="44">
        <v>54.41</v>
      </c>
      <c r="AG97" s="33">
        <f>IF(ISBLANK(AF98),"",Short0[[#This Row],[Adj Close]]/AF98-1)</f>
        <v>5.835440575763462E-2</v>
      </c>
      <c r="AH97" s="37">
        <v>43703</v>
      </c>
      <c r="AI97" s="44">
        <v>68.8</v>
      </c>
      <c r="AJ97" s="36">
        <f>IF(ISBLANK(AI98),"",Short1[[#This Row],[Adj Close]]/AI98-1)</f>
        <v>7.617706866885654E-2</v>
      </c>
      <c r="AK97" s="29">
        <v>43703</v>
      </c>
      <c r="AL97" s="44">
        <v>52</v>
      </c>
      <c r="AM97" s="33">
        <f>IF(ISBLANK(AL98),"",Short2[[#This Row],[Adj Close]]/AL98-1)</f>
        <v>7.1943929086786262E-2</v>
      </c>
      <c r="AN97" s="37">
        <v>43703</v>
      </c>
      <c r="AO97" s="44">
        <v>118.41</v>
      </c>
      <c r="AP97" s="36">
        <f>IF(ISBLANK(AO98),"",Short3[[#This Row],[Adj Close]]/AO98-1)</f>
        <v>-4.1525012141816475E-2</v>
      </c>
    </row>
    <row r="98" spans="1:42" x14ac:dyDescent="0.25">
      <c r="A98" s="37">
        <v>43696</v>
      </c>
      <c r="B98" s="39">
        <v>2847.110107</v>
      </c>
      <c r="C98" s="36">
        <f>IF(ISBLANK(B99), "", GSPC[[#This Row],[Adj Close]]/B99-1)</f>
        <v>-1.4390595697190589E-2</v>
      </c>
      <c r="D98" s="37">
        <v>43696</v>
      </c>
      <c r="E98" s="44">
        <v>17.61</v>
      </c>
      <c r="F98" s="36">
        <f>IF(ISBLANK(E99), "", Long0[[#This Row],[Adj Close]]/E99-1)</f>
        <v>-7.7527501309586189E-2</v>
      </c>
      <c r="G98" s="29">
        <v>43696</v>
      </c>
      <c r="H98" s="44">
        <v>65.040000000000006</v>
      </c>
      <c r="I98" s="33">
        <f>IF(ISBLANK(H99),"",Long1[[#This Row],[Adj Close]]/H99-1)</f>
        <v>-7.7185017026106695E-2</v>
      </c>
      <c r="J98" s="37">
        <v>43696</v>
      </c>
      <c r="K98" s="44">
        <v>19.29</v>
      </c>
      <c r="L98" s="36">
        <f>IF(ISBLANK(K99),"",Long2[[#This Row],[Adj Close]]/K99-1)</f>
        <v>-0.16384915474642392</v>
      </c>
      <c r="M98" s="29">
        <v>43696</v>
      </c>
      <c r="N98" s="44">
        <v>29.22</v>
      </c>
      <c r="O98" s="33">
        <f>IF(ISBLANK(N99),"",Long3[[#This Row],[Adj Close]]/N99-1)</f>
        <v>-1.9792016101979226E-2</v>
      </c>
      <c r="P98" s="37">
        <v>43696</v>
      </c>
      <c r="Q98" s="44">
        <v>45.219973680000003</v>
      </c>
      <c r="R98" s="36">
        <f>IF(ISBLANK(Q99),"",Long4[[#This Row],[Adj Close]]/Q99-1)</f>
        <v>-4.923999143652158E-3</v>
      </c>
      <c r="S98" s="29">
        <v>43696</v>
      </c>
      <c r="T98" s="44">
        <v>95.069074650000005</v>
      </c>
      <c r="U98" s="33">
        <f>IF(ISBLANK(T99),"",Long5[[#This Row],[Adj Close]]/T99-1)</f>
        <v>-2.0329234430781384E-2</v>
      </c>
      <c r="V98" s="37">
        <v>43696</v>
      </c>
      <c r="W98" s="44">
        <v>206.81</v>
      </c>
      <c r="X98" s="36">
        <f>IF(ISBLANK(W99),"",Long6[[#This Row],[Adj Close]]/W99-1)</f>
        <v>-4.3520488391453171E-2</v>
      </c>
      <c r="AE98" s="29">
        <v>43696</v>
      </c>
      <c r="AF98" s="44">
        <v>51.41</v>
      </c>
      <c r="AG98" s="33">
        <f>IF(ISBLANK(AF99),"",Short0[[#This Row],[Adj Close]]/AF99-1)</f>
        <v>-7.0847641424182206E-2</v>
      </c>
      <c r="AH98" s="37">
        <v>43696</v>
      </c>
      <c r="AI98" s="44">
        <v>63.93</v>
      </c>
      <c r="AJ98" s="36">
        <f>IF(ISBLANK(AI99),"",Short1[[#This Row],[Adj Close]]/AI99-1)</f>
        <v>-7.2268175881584629E-2</v>
      </c>
      <c r="AK98" s="29">
        <v>43696</v>
      </c>
      <c r="AL98" s="44">
        <v>48.51</v>
      </c>
      <c r="AM98" s="33">
        <f>IF(ISBLANK(AL99),"",Short2[[#This Row],[Adj Close]]/AL99-1)</f>
        <v>-4.6205269366889512E-2</v>
      </c>
      <c r="AN98" s="37">
        <v>43696</v>
      </c>
      <c r="AO98" s="44">
        <v>123.54</v>
      </c>
      <c r="AP98" s="36">
        <f>IF(ISBLANK(AO99),"",Short3[[#This Row],[Adj Close]]/AO99-1)</f>
        <v>-2.6324085750315196E-2</v>
      </c>
    </row>
    <row r="99" spans="1:42" x14ac:dyDescent="0.25">
      <c r="A99" s="37">
        <v>43689</v>
      </c>
      <c r="B99" s="39">
        <v>2888.679932</v>
      </c>
      <c r="C99" s="36">
        <f>IF(ISBLANK(B100), "", GSPC[[#This Row],[Adj Close]]/B100-1)</f>
        <v>-1.0268436094189703E-2</v>
      </c>
      <c r="D99" s="37">
        <v>43689</v>
      </c>
      <c r="E99" s="44">
        <v>19.09</v>
      </c>
      <c r="F99" s="36">
        <f>IF(ISBLANK(E100), "", Long0[[#This Row],[Adj Close]]/E100-1)</f>
        <v>-6.0531496062992129E-2</v>
      </c>
      <c r="G99" s="29">
        <v>43689</v>
      </c>
      <c r="H99" s="44">
        <v>70.48</v>
      </c>
      <c r="I99" s="33">
        <f>IF(ISBLANK(H100),"",Long1[[#This Row],[Adj Close]]/H100-1)</f>
        <v>8.6815728604471953E-2</v>
      </c>
      <c r="J99" s="37">
        <v>43689</v>
      </c>
      <c r="K99" s="44">
        <v>23.07</v>
      </c>
      <c r="L99" s="36">
        <f>IF(ISBLANK(K100),"",Long2[[#This Row],[Adj Close]]/K100-1)</f>
        <v>-8.0143540669856406E-2</v>
      </c>
      <c r="M99" s="29">
        <v>43689</v>
      </c>
      <c r="N99" s="44">
        <v>29.81</v>
      </c>
      <c r="O99" s="33">
        <f>IF(ISBLANK(N100),"",Long3[[#This Row],[Adj Close]]/N100-1)</f>
        <v>3.0282637954239799E-3</v>
      </c>
      <c r="P99" s="37">
        <v>43689</v>
      </c>
      <c r="Q99" s="44">
        <v>45.443738609999997</v>
      </c>
      <c r="R99" s="36">
        <f>IF(ISBLANK(Q100),"",Long4[[#This Row],[Adj Close]]/Q100-1)</f>
        <v>-4.8998721772476328E-3</v>
      </c>
      <c r="S99" s="29">
        <v>43689</v>
      </c>
      <c r="T99" s="44">
        <v>97.041861400000002</v>
      </c>
      <c r="U99" s="33">
        <f>IF(ISBLANK(T100),"",Long5[[#This Row],[Adj Close]]/T100-1)</f>
        <v>0.13789212367411419</v>
      </c>
      <c r="V99" s="37">
        <v>43689</v>
      </c>
      <c r="W99" s="44">
        <v>216.22</v>
      </c>
      <c r="X99" s="36">
        <f>IF(ISBLANK(W100),"",Long6[[#This Row],[Adj Close]]/W100-1)</f>
        <v>3.494160444189176E-2</v>
      </c>
      <c r="AE99" s="29">
        <v>43689</v>
      </c>
      <c r="AF99" s="44">
        <v>55.33</v>
      </c>
      <c r="AG99" s="33">
        <f>IF(ISBLANK(AF100),"",Short0[[#This Row],[Adj Close]]/AF100-1)</f>
        <v>-5.901360544217682E-2</v>
      </c>
      <c r="AH99" s="37">
        <v>43689</v>
      </c>
      <c r="AI99" s="44">
        <v>68.91</v>
      </c>
      <c r="AJ99" s="36">
        <f>IF(ISBLANK(AI100),"",Short1[[#This Row],[Adj Close]]/AI100-1)</f>
        <v>9.3745422586788418E-3</v>
      </c>
      <c r="AK99" s="29">
        <v>43689</v>
      </c>
      <c r="AL99" s="44">
        <v>50.86</v>
      </c>
      <c r="AM99" s="33">
        <f>IF(ISBLANK(AL100),"",Short2[[#This Row],[Adj Close]]/AL100-1)</f>
        <v>4.8659793814433083E-2</v>
      </c>
      <c r="AN99" s="37">
        <v>43689</v>
      </c>
      <c r="AO99" s="44">
        <v>126.88</v>
      </c>
      <c r="AP99" s="36">
        <f>IF(ISBLANK(AO100),"",Short3[[#This Row],[Adj Close]]/AO100-1)</f>
        <v>-6.0565674515030365E-2</v>
      </c>
    </row>
    <row r="100" spans="1:42" x14ac:dyDescent="0.25">
      <c r="A100" s="37">
        <v>43682</v>
      </c>
      <c r="B100" s="39">
        <v>2918.6499020000001</v>
      </c>
      <c r="C100" s="36">
        <f>IF(ISBLANK(B101), "", GSPC[[#This Row],[Adj Close]]/B101-1)</f>
        <v>-4.5702313316821064E-3</v>
      </c>
      <c r="D100" s="37">
        <v>43682</v>
      </c>
      <c r="E100" s="44">
        <v>20.32</v>
      </c>
      <c r="F100" s="36">
        <f>IF(ISBLANK(E101), "", Long0[[#This Row],[Adj Close]]/E101-1)</f>
        <v>0.10195227765726678</v>
      </c>
      <c r="G100" s="29">
        <v>43682</v>
      </c>
      <c r="H100" s="44">
        <v>64.849999999999994</v>
      </c>
      <c r="I100" s="33">
        <f>IF(ISBLANK(H101),"",Long1[[#This Row],[Adj Close]]/H101-1)</f>
        <v>-5.8255403955236318E-3</v>
      </c>
      <c r="J100" s="37">
        <v>43682</v>
      </c>
      <c r="K100" s="44">
        <v>25.08</v>
      </c>
      <c r="L100" s="36">
        <f>IF(ISBLANK(K101),"",Long2[[#This Row],[Adj Close]]/K101-1)</f>
        <v>3.4226804123711263E-2</v>
      </c>
      <c r="M100" s="29">
        <v>43682</v>
      </c>
      <c r="N100" s="44">
        <v>29.72</v>
      </c>
      <c r="O100" s="33">
        <f>IF(ISBLANK(N101),"",Long3[[#This Row],[Adj Close]]/N101-1)</f>
        <v>-1.5241882041086896E-2</v>
      </c>
      <c r="P100" s="37">
        <v>43682</v>
      </c>
      <c r="Q100" s="44">
        <v>45.667503539999998</v>
      </c>
      <c r="R100" s="36">
        <f>IF(ISBLANK(Q101),"",Long4[[#This Row],[Adj Close]]/Q101-1)</f>
        <v>-4.6649703138252896E-3</v>
      </c>
      <c r="S100" s="29">
        <v>43682</v>
      </c>
      <c r="T100" s="44">
        <v>85.282127700000004</v>
      </c>
      <c r="U100" s="33">
        <f>IF(ISBLANK(T101),"",Long5[[#This Row],[Adj Close]]/T101-1)</f>
        <v>-7.8123374596899997E-2</v>
      </c>
      <c r="V100" s="37">
        <v>43682</v>
      </c>
      <c r="W100" s="44">
        <v>208.92</v>
      </c>
      <c r="X100" s="36">
        <f>IF(ISBLANK(W101),"",Long6[[#This Row],[Adj Close]]/W101-1)</f>
        <v>-8.5891899587149378E-3</v>
      </c>
      <c r="AE100" s="29">
        <v>43682</v>
      </c>
      <c r="AF100" s="44">
        <v>58.8</v>
      </c>
      <c r="AG100" s="33">
        <f>IF(ISBLANK(AF101),"",Short0[[#This Row],[Adj Close]]/AF101-1)</f>
        <v>-6.1452513966480438E-2</v>
      </c>
      <c r="AH100" s="37">
        <v>43682</v>
      </c>
      <c r="AI100" s="44">
        <v>68.27</v>
      </c>
      <c r="AJ100" s="36">
        <f>IF(ISBLANK(AI101),"",Short1[[#This Row],[Adj Close]]/AI101-1)</f>
        <v>-0.11418191254703514</v>
      </c>
      <c r="AK100" s="29">
        <v>43682</v>
      </c>
      <c r="AL100" s="44">
        <v>48.5</v>
      </c>
      <c r="AM100" s="33">
        <f>IF(ISBLANK(AL101),"",Short2[[#This Row],[Adj Close]]/AL101-1)</f>
        <v>1.5494137353433857E-2</v>
      </c>
      <c r="AN100" s="37">
        <v>43682</v>
      </c>
      <c r="AO100" s="44">
        <v>135.06</v>
      </c>
      <c r="AP100" s="36">
        <f>IF(ISBLANK(AO101),"",Short3[[#This Row],[Adj Close]]/AO101-1)</f>
        <v>-2.6524434193455404E-2</v>
      </c>
    </row>
    <row r="101" spans="1:42" x14ac:dyDescent="0.25">
      <c r="A101" s="37">
        <v>43675</v>
      </c>
      <c r="B101" s="39">
        <v>2932.0500489999999</v>
      </c>
      <c r="C101" s="36">
        <f>IF(ISBLANK(B102), "", GSPC[[#This Row],[Adj Close]]/B102-1)</f>
        <v>-3.10027743129897E-2</v>
      </c>
      <c r="D101" s="37">
        <v>43675</v>
      </c>
      <c r="E101" s="44">
        <v>18.440000000000001</v>
      </c>
      <c r="F101" s="36">
        <f>IF(ISBLANK(E102), "", Long0[[#This Row],[Adj Close]]/E102-1)</f>
        <v>3.3053221288515289E-2</v>
      </c>
      <c r="G101" s="29">
        <v>43675</v>
      </c>
      <c r="H101" s="44">
        <v>65.23</v>
      </c>
      <c r="I101" s="33">
        <f>IF(ISBLANK(H102),"",Long1[[#This Row],[Adj Close]]/H102-1)</f>
        <v>8.1757877280265401E-2</v>
      </c>
      <c r="J101" s="37">
        <v>43675</v>
      </c>
      <c r="K101" s="44">
        <v>24.25</v>
      </c>
      <c r="L101" s="36">
        <f>IF(ISBLANK(K102),"",Long2[[#This Row],[Adj Close]]/K102-1)</f>
        <v>1.7624842635333593E-2</v>
      </c>
      <c r="M101" s="29">
        <v>43675</v>
      </c>
      <c r="N101" s="44">
        <v>30.18</v>
      </c>
      <c r="O101" s="33">
        <f>IF(ISBLANK(N102),"",Long3[[#This Row],[Adj Close]]/N102-1)</f>
        <v>-1.6938110749185609E-2</v>
      </c>
      <c r="P101" s="37">
        <v>43675</v>
      </c>
      <c r="Q101" s="44">
        <v>45.88153956</v>
      </c>
      <c r="R101" s="36">
        <f>IF(ISBLANK(Q102),"",Long4[[#This Row],[Adj Close]]/Q102-1)</f>
        <v>1.1149228130360234E-2</v>
      </c>
      <c r="S101" s="29">
        <v>43675</v>
      </c>
      <c r="T101" s="44">
        <v>92.50926355</v>
      </c>
      <c r="U101" s="33">
        <f>IF(ISBLANK(T102),"",Long5[[#This Row],[Adj Close]]/T102-1)</f>
        <v>1.0413412475267503E-3</v>
      </c>
      <c r="V101" s="37">
        <v>43675</v>
      </c>
      <c r="W101" s="44">
        <v>210.73</v>
      </c>
      <c r="X101" s="36">
        <f>IF(ISBLANK(W102),"",Long6[[#This Row],[Adj Close]]/W102-1)</f>
        <v>1.9792876500193568E-2</v>
      </c>
      <c r="AE101" s="29">
        <v>43675</v>
      </c>
      <c r="AF101" s="44">
        <v>62.65</v>
      </c>
      <c r="AG101" s="33">
        <f>IF(ISBLANK(AF102),"",Short0[[#This Row],[Adj Close]]/AF102-1)</f>
        <v>-2.6115342763873728E-2</v>
      </c>
      <c r="AH101" s="37">
        <v>43675</v>
      </c>
      <c r="AI101" s="44">
        <v>77.069999999999993</v>
      </c>
      <c r="AJ101" s="36">
        <f>IF(ISBLANK(AI102),"",Short1[[#This Row],[Adj Close]]/AI102-1)</f>
        <v>4.3743228602383333E-2</v>
      </c>
      <c r="AK101" s="29">
        <v>43675</v>
      </c>
      <c r="AL101" s="44">
        <v>47.76</v>
      </c>
      <c r="AM101" s="33">
        <f>IF(ISBLANK(AL102),"",Short2[[#This Row],[Adj Close]]/AL102-1)</f>
        <v>2.1385799828913532E-2</v>
      </c>
      <c r="AN101" s="37">
        <v>43675</v>
      </c>
      <c r="AO101" s="44">
        <v>138.74</v>
      </c>
      <c r="AP101" s="36">
        <f>IF(ISBLANK(AO102),"",Short3[[#This Row],[Adj Close]]/AO102-1)</f>
        <v>2.5290844714214167E-3</v>
      </c>
    </row>
    <row r="102" spans="1:42" x14ac:dyDescent="0.25">
      <c r="A102" s="37">
        <v>43668</v>
      </c>
      <c r="B102" s="39">
        <v>3025.860107</v>
      </c>
      <c r="C102" s="36">
        <f>IF(ISBLANK(B103), "", GSPC[[#This Row],[Adj Close]]/B103-1)</f>
        <v>1.6545667127911834E-2</v>
      </c>
      <c r="D102" s="37">
        <v>43668</v>
      </c>
      <c r="E102" s="44">
        <v>17.850000000000001</v>
      </c>
      <c r="F102" s="36">
        <f>IF(ISBLANK(E103), "", Long0[[#This Row],[Adj Close]]/E103-1)</f>
        <v>-6.2499999999999889E-2</v>
      </c>
      <c r="G102" s="29">
        <v>43668</v>
      </c>
      <c r="H102" s="44">
        <v>60.3</v>
      </c>
      <c r="I102" s="33">
        <f>IF(ISBLANK(H103),"",Long1[[#This Row],[Adj Close]]/H103-1)</f>
        <v>9.5965103598691259E-2</v>
      </c>
      <c r="J102" s="37">
        <v>43668</v>
      </c>
      <c r="K102" s="44">
        <v>23.83</v>
      </c>
      <c r="L102" s="36">
        <f>IF(ISBLANK(K103),"",Long2[[#This Row],[Adj Close]]/K103-1)</f>
        <v>5.958203646064919E-2</v>
      </c>
      <c r="M102" s="29">
        <v>43668</v>
      </c>
      <c r="N102" s="44">
        <v>30.7</v>
      </c>
      <c r="O102" s="33">
        <f>IF(ISBLANK(N103),"",Long3[[#This Row],[Adj Close]]/N103-1)</f>
        <v>7.8791858174653839E-3</v>
      </c>
      <c r="P102" s="37">
        <v>43668</v>
      </c>
      <c r="Q102" s="44">
        <v>45.375636239999999</v>
      </c>
      <c r="R102" s="36">
        <f>IF(ISBLANK(Q103),"",Long4[[#This Row],[Adj Close]]/Q103-1)</f>
        <v>3.0490499337163079E-2</v>
      </c>
      <c r="S102" s="29">
        <v>43668</v>
      </c>
      <c r="T102" s="44">
        <v>92.413030050000003</v>
      </c>
      <c r="U102" s="33">
        <f>IF(ISBLANK(T103),"",Long5[[#This Row],[Adj Close]]/T103-1)</f>
        <v>9.7791798107256245E-3</v>
      </c>
      <c r="V102" s="37">
        <v>43668</v>
      </c>
      <c r="W102" s="44">
        <v>206.64</v>
      </c>
      <c r="X102" s="36">
        <f>IF(ISBLANK(W103),"",Long6[[#This Row],[Adj Close]]/W103-1)</f>
        <v>5.8877786318216607E-2</v>
      </c>
      <c r="AE102" s="29">
        <v>43668</v>
      </c>
      <c r="AF102" s="44">
        <v>64.33</v>
      </c>
      <c r="AG102" s="33">
        <f>IF(ISBLANK(AF103),"",Short0[[#This Row],[Adj Close]]/AF103-1)</f>
        <v>2.7635782747603699E-2</v>
      </c>
      <c r="AH102" s="37">
        <v>43668</v>
      </c>
      <c r="AI102" s="44">
        <v>73.84</v>
      </c>
      <c r="AJ102" s="36">
        <f>IF(ISBLANK(AI103),"",Short1[[#This Row],[Adj Close]]/AI103-1)</f>
        <v>1.2203389830509614E-3</v>
      </c>
      <c r="AK102" s="29">
        <v>43668</v>
      </c>
      <c r="AL102" s="44">
        <v>46.76</v>
      </c>
      <c r="AM102" s="33">
        <f>IF(ISBLANK(AL103),"",Short2[[#This Row],[Adj Close]]/AL103-1)</f>
        <v>-1.8471872376154552E-2</v>
      </c>
      <c r="AN102" s="37">
        <v>43668</v>
      </c>
      <c r="AO102" s="44">
        <v>138.38999999999999</v>
      </c>
      <c r="AP102" s="36">
        <f>IF(ISBLANK(AO103),"",Short3[[#This Row],[Adj Close]]/AO103-1)</f>
        <v>7.0586523067965867E-3</v>
      </c>
    </row>
    <row r="103" spans="1:42" x14ac:dyDescent="0.25">
      <c r="A103" s="37">
        <v>43661</v>
      </c>
      <c r="B103" s="39">
        <v>2976.610107</v>
      </c>
      <c r="C103" s="36">
        <f>IF(ISBLANK(B104), "", GSPC[[#This Row],[Adj Close]]/B104-1)</f>
        <v>-1.2330042688525999E-2</v>
      </c>
      <c r="D103" s="37">
        <v>43661</v>
      </c>
      <c r="E103" s="44">
        <v>19.04</v>
      </c>
      <c r="F103" s="36">
        <f>IF(ISBLANK(E104), "", Long0[[#This Row],[Adj Close]]/E104-1)</f>
        <v>-3.2520325203252098E-2</v>
      </c>
      <c r="G103" s="29">
        <v>43661</v>
      </c>
      <c r="H103" s="44">
        <v>55.02</v>
      </c>
      <c r="I103" s="33">
        <f>IF(ISBLANK(H104),"",Long1[[#This Row],[Adj Close]]/H104-1)</f>
        <v>-4.7272727272727244E-2</v>
      </c>
      <c r="J103" s="37">
        <v>43661</v>
      </c>
      <c r="K103" s="44">
        <v>22.49</v>
      </c>
      <c r="L103" s="36">
        <f>IF(ISBLANK(K104),"",Long2[[#This Row],[Adj Close]]/K104-1)</f>
        <v>-9.1680129240710895E-2</v>
      </c>
      <c r="M103" s="29">
        <v>43661</v>
      </c>
      <c r="N103" s="44">
        <v>30.46</v>
      </c>
      <c r="O103" s="33">
        <f>IF(ISBLANK(N104),"",Long3[[#This Row],[Adj Close]]/N104-1)</f>
        <v>-2.0263750402058522E-2</v>
      </c>
      <c r="P103" s="37">
        <v>43661</v>
      </c>
      <c r="Q103" s="44">
        <v>44.033046659999997</v>
      </c>
      <c r="R103" s="36">
        <f>IF(ISBLANK(Q104),"",Long4[[#This Row],[Adj Close]]/Q104-1)</f>
        <v>4.8845470692715498E-3</v>
      </c>
      <c r="S103" s="29">
        <v>43661</v>
      </c>
      <c r="T103" s="44">
        <v>91.518058499999995</v>
      </c>
      <c r="U103" s="33">
        <f>IF(ISBLANK(T104),"",Long5[[#This Row],[Adj Close]]/T104-1)</f>
        <v>-2.6219192448871942E-3</v>
      </c>
      <c r="V103" s="37">
        <v>43661</v>
      </c>
      <c r="W103" s="44">
        <v>195.15</v>
      </c>
      <c r="X103" s="36">
        <f>IF(ISBLANK(W104),"",Long6[[#This Row],[Adj Close]]/W104-1)</f>
        <v>2.3818267666963822E-2</v>
      </c>
      <c r="AE103" s="29">
        <v>43661</v>
      </c>
      <c r="AF103" s="44">
        <v>62.6</v>
      </c>
      <c r="AG103" s="33">
        <f>IF(ISBLANK(AF104),"",Short0[[#This Row],[Adj Close]]/AF104-1)</f>
        <v>6.1073609771777893E-3</v>
      </c>
      <c r="AH103" s="37">
        <v>43661</v>
      </c>
      <c r="AI103" s="44">
        <v>73.75</v>
      </c>
      <c r="AJ103" s="36">
        <f>IF(ISBLANK(AI104),"",Short1[[#This Row],[Adj Close]]/AI104-1)</f>
        <v>2.4732527441989838E-2</v>
      </c>
      <c r="AK103" s="29">
        <v>43661</v>
      </c>
      <c r="AL103" s="44">
        <v>47.64</v>
      </c>
      <c r="AM103" s="33">
        <f>IF(ISBLANK(AL104),"",Short2[[#This Row],[Adj Close]]/AL104-1)</f>
        <v>-3.2100772043884618E-2</v>
      </c>
      <c r="AN103" s="37">
        <v>43661</v>
      </c>
      <c r="AO103" s="44">
        <v>137.41999999999999</v>
      </c>
      <c r="AP103" s="36">
        <f>IF(ISBLANK(AO104),"",Short3[[#This Row],[Adj Close]]/AO104-1)</f>
        <v>6.2717500580001362E-2</v>
      </c>
    </row>
    <row r="104" spans="1:42" x14ac:dyDescent="0.25">
      <c r="A104" s="37">
        <v>43654</v>
      </c>
      <c r="B104" s="39">
        <v>3013.7700199999999</v>
      </c>
      <c r="C104" s="36">
        <f>IF(ISBLANK(B105), "", GSPC[[#This Row],[Adj Close]]/B105-1)</f>
        <v>7.8116742143810036E-3</v>
      </c>
      <c r="D104" s="37">
        <v>43654</v>
      </c>
      <c r="E104" s="44">
        <v>19.68</v>
      </c>
      <c r="F104" s="36">
        <f>IF(ISBLANK(E105), "", Long0[[#This Row],[Adj Close]]/E105-1)</f>
        <v>3.7427517132314181E-2</v>
      </c>
      <c r="G104" s="29">
        <v>43654</v>
      </c>
      <c r="H104" s="44">
        <v>57.75</v>
      </c>
      <c r="I104" s="33">
        <f>IF(ISBLANK(H105),"",Long1[[#This Row],[Adj Close]]/H105-1)</f>
        <v>4.8855793679622117E-2</v>
      </c>
      <c r="J104" s="37">
        <v>43654</v>
      </c>
      <c r="K104" s="44">
        <v>24.76</v>
      </c>
      <c r="L104" s="36">
        <f>IF(ISBLANK(K105),"",Long2[[#This Row],[Adj Close]]/K105-1)</f>
        <v>1.5170151701517032E-2</v>
      </c>
      <c r="M104" s="29">
        <v>43654</v>
      </c>
      <c r="N104" s="44">
        <v>31.09</v>
      </c>
      <c r="O104" s="33">
        <f>IF(ISBLANK(N105),"",Long3[[#This Row],[Adj Close]]/N105-1)</f>
        <v>-3.206155819172829E-3</v>
      </c>
      <c r="P104" s="37">
        <v>43654</v>
      </c>
      <c r="Q104" s="44">
        <v>43.819010640000002</v>
      </c>
      <c r="R104" s="36">
        <f>IF(ISBLANK(Q105),"",Long4[[#This Row],[Adj Close]]/Q105-1)</f>
        <v>-1.6379122079056452E-2</v>
      </c>
      <c r="S104" s="29">
        <v>43654</v>
      </c>
      <c r="T104" s="44">
        <v>91.758642249999994</v>
      </c>
      <c r="U104" s="33">
        <f>IF(ISBLANK(T105),"",Long5[[#This Row],[Adj Close]]/T105-1)</f>
        <v>7.2892457215296691E-3</v>
      </c>
      <c r="V104" s="37">
        <v>43654</v>
      </c>
      <c r="W104" s="44">
        <v>190.61</v>
      </c>
      <c r="X104" s="36">
        <f>IF(ISBLANK(W105),"",Long6[[#This Row],[Adj Close]]/W105-1)</f>
        <v>1.3936911537847818E-2</v>
      </c>
      <c r="AE104" s="29">
        <v>43654</v>
      </c>
      <c r="AF104" s="44">
        <v>62.22</v>
      </c>
      <c r="AG104" s="33">
        <f>IF(ISBLANK(AF105),"",Short0[[#This Row],[Adj Close]]/AF105-1)</f>
        <v>5.8523307247362988E-2</v>
      </c>
      <c r="AH104" s="37">
        <v>43654</v>
      </c>
      <c r="AI104" s="44">
        <v>71.97</v>
      </c>
      <c r="AJ104" s="36">
        <f>IF(ISBLANK(AI105),"",Short1[[#This Row],[Adj Close]]/AI105-1)</f>
        <v>5.1117277639842307E-2</v>
      </c>
      <c r="AK104" s="29">
        <v>43654</v>
      </c>
      <c r="AL104" s="44">
        <v>49.22</v>
      </c>
      <c r="AM104" s="33">
        <f>IF(ISBLANK(AL105),"",Short2[[#This Row],[Adj Close]]/AL105-1)</f>
        <v>1.6312203179847273E-2</v>
      </c>
      <c r="AN104" s="37">
        <v>43654</v>
      </c>
      <c r="AO104" s="44">
        <v>129.31</v>
      </c>
      <c r="AP104" s="36">
        <f>IF(ISBLANK(AO105),"",Short3[[#This Row],[Adj Close]]/AO105-1)</f>
        <v>4.0891894067455414E-2</v>
      </c>
    </row>
    <row r="105" spans="1:42" x14ac:dyDescent="0.25">
      <c r="A105" s="37">
        <v>43647</v>
      </c>
      <c r="B105" s="39">
        <v>2990.4099120000001</v>
      </c>
      <c r="C105" s="36">
        <f>IF(ISBLANK(B106), "", GSPC[[#This Row],[Adj Close]]/B106-1)</f>
        <v>1.6537685546959446E-2</v>
      </c>
      <c r="D105" s="37">
        <v>43647</v>
      </c>
      <c r="E105" s="44">
        <v>18.97</v>
      </c>
      <c r="F105" s="36">
        <f>IF(ISBLANK(E106), "", Long0[[#This Row],[Adj Close]]/E106-1)</f>
        <v>4.1735310269082726E-2</v>
      </c>
      <c r="G105" s="29">
        <v>43647</v>
      </c>
      <c r="H105" s="44">
        <v>55.06</v>
      </c>
      <c r="I105" s="33">
        <f>IF(ISBLANK(H106),"",Long1[[#This Row],[Adj Close]]/H106-1)</f>
        <v>-4.5091918140825471E-2</v>
      </c>
      <c r="J105" s="37">
        <v>43647</v>
      </c>
      <c r="K105" s="44">
        <v>24.39</v>
      </c>
      <c r="L105" s="36">
        <f>IF(ISBLANK(K106),"",Long2[[#This Row],[Adj Close]]/K106-1)</f>
        <v>3.2162505289885734E-2</v>
      </c>
      <c r="M105" s="29">
        <v>43647</v>
      </c>
      <c r="N105" s="44">
        <v>31.19</v>
      </c>
      <c r="O105" s="33">
        <f>IF(ISBLANK(N106),"",Long3[[#This Row],[Adj Close]]/N106-1)</f>
        <v>-1.1097019657577589E-2</v>
      </c>
      <c r="P105" s="37">
        <v>43647</v>
      </c>
      <c r="Q105" s="44">
        <v>44.548678889999998</v>
      </c>
      <c r="R105" s="36">
        <f>IF(ISBLANK(Q106),"",Long4[[#This Row],[Adj Close]]/Q106-1)</f>
        <v>1.0147804985660702E-2</v>
      </c>
      <c r="S105" s="29">
        <v>43647</v>
      </c>
      <c r="T105" s="44">
        <v>91.094631100000001</v>
      </c>
      <c r="U105" s="33">
        <f>IF(ISBLANK(T106),"",Long5[[#This Row],[Adj Close]]/T106-1)</f>
        <v>3.3406113537117976E-2</v>
      </c>
      <c r="V105" s="37">
        <v>43647</v>
      </c>
      <c r="W105" s="44">
        <v>187.99</v>
      </c>
      <c r="X105" s="36">
        <f>IF(ISBLANK(W106),"",Long6[[#This Row],[Adj Close]]/W106-1)</f>
        <v>1.1297003604282319E-2</v>
      </c>
      <c r="AE105" s="29">
        <v>43647</v>
      </c>
      <c r="AF105" s="44">
        <v>58.78</v>
      </c>
      <c r="AG105" s="33">
        <f>IF(ISBLANK(AF106),"",Short0[[#This Row],[Adj Close]]/AF106-1)</f>
        <v>-1.0937237085646978E-2</v>
      </c>
      <c r="AH105" s="37">
        <v>43647</v>
      </c>
      <c r="AI105" s="44">
        <v>68.47</v>
      </c>
      <c r="AJ105" s="36">
        <f>IF(ISBLANK(AI106),"",Short1[[#This Row],[Adj Close]]/AI106-1)</f>
        <v>1.1697616610615302E-3</v>
      </c>
      <c r="AK105" s="29">
        <v>43647</v>
      </c>
      <c r="AL105" s="44">
        <v>48.43</v>
      </c>
      <c r="AM105" s="33">
        <f>IF(ISBLANK(AL106),"",Short2[[#This Row],[Adj Close]]/AL106-1)</f>
        <v>-8.1547506163474281E-2</v>
      </c>
      <c r="AN105" s="37">
        <v>43647</v>
      </c>
      <c r="AO105" s="44">
        <v>124.23</v>
      </c>
      <c r="AP105" s="36">
        <f>IF(ISBLANK(AO106),"",Short3[[#This Row],[Adj Close]]/AO106-1)</f>
        <v>-1.9281754639671744E-3</v>
      </c>
    </row>
    <row r="106" spans="1:42" x14ac:dyDescent="0.25">
      <c r="A106" s="37">
        <v>43640</v>
      </c>
      <c r="B106" s="39">
        <v>2941.76001</v>
      </c>
      <c r="C106" s="36">
        <f>IF(ISBLANK(B107), "", GSPC[[#This Row],[Adj Close]]/B107-1)</f>
        <v>-2.9486761776124082E-3</v>
      </c>
      <c r="D106" s="37">
        <v>43640</v>
      </c>
      <c r="E106" s="44">
        <v>18.21</v>
      </c>
      <c r="F106" s="36">
        <f>IF(ISBLANK(E107), "", Long0[[#This Row],[Adj Close]]/E107-1)</f>
        <v>4.7756041426927576E-2</v>
      </c>
      <c r="G106" s="29">
        <v>43640</v>
      </c>
      <c r="H106" s="44">
        <v>57.66</v>
      </c>
      <c r="I106" s="33">
        <f>IF(ISBLANK(H107),"",Long1[[#This Row],[Adj Close]]/H107-1)</f>
        <v>2.9570360062618484E-3</v>
      </c>
      <c r="J106" s="37">
        <v>43640</v>
      </c>
      <c r="K106" s="44">
        <v>23.63</v>
      </c>
      <c r="L106" s="36">
        <f>IF(ISBLANK(K107),"",Long2[[#This Row],[Adj Close]]/K107-1)</f>
        <v>3.4588441330998254E-2</v>
      </c>
      <c r="M106" s="29">
        <v>43640</v>
      </c>
      <c r="N106" s="44">
        <v>31.54</v>
      </c>
      <c r="O106" s="33">
        <f>IF(ISBLANK(N107),"",Long3[[#This Row],[Adj Close]]/N107-1)</f>
        <v>1.3821922211507465E-2</v>
      </c>
      <c r="P106" s="37">
        <v>43640</v>
      </c>
      <c r="Q106" s="44">
        <v>44.101149030000002</v>
      </c>
      <c r="R106" s="36">
        <f>IF(ISBLANK(Q107),"",Long4[[#This Row],[Adj Close]]/Q107-1)</f>
        <v>3.9202200825309452E-2</v>
      </c>
      <c r="S106" s="29">
        <v>43640</v>
      </c>
      <c r="T106" s="44">
        <v>88.149885999999995</v>
      </c>
      <c r="U106" s="33">
        <f>IF(ISBLANK(T107),"",Long5[[#This Row],[Adj Close]]/T107-1)</f>
        <v>2.1838829438736163E-4</v>
      </c>
      <c r="V106" s="37">
        <v>43640</v>
      </c>
      <c r="W106" s="44">
        <v>185.89</v>
      </c>
      <c r="X106" s="36">
        <f>IF(ISBLANK(W107),"",Long6[[#This Row],[Adj Close]]/W107-1)</f>
        <v>6.9070623418449495E-2</v>
      </c>
      <c r="AE106" s="29">
        <v>43640</v>
      </c>
      <c r="AF106" s="44">
        <v>59.43</v>
      </c>
      <c r="AG106" s="33">
        <f>IF(ISBLANK(AF107),"",Short0[[#This Row],[Adj Close]]/AF107-1)</f>
        <v>3.6810886252616859E-2</v>
      </c>
      <c r="AH106" s="37">
        <v>43640</v>
      </c>
      <c r="AI106" s="44">
        <v>68.39</v>
      </c>
      <c r="AJ106" s="36">
        <f>IF(ISBLANK(AI107),"",Short1[[#This Row],[Adj Close]]/AI107-1)</f>
        <v>3.8730255164034055E-2</v>
      </c>
      <c r="AK106" s="29">
        <v>43640</v>
      </c>
      <c r="AL106" s="44">
        <v>52.73</v>
      </c>
      <c r="AM106" s="33">
        <f>IF(ISBLANK(AL107),"",Short2[[#This Row],[Adj Close]]/AL107-1)</f>
        <v>-6.5938206480784523E-3</v>
      </c>
      <c r="AN106" s="37">
        <v>43640</v>
      </c>
      <c r="AO106" s="44">
        <v>124.47</v>
      </c>
      <c r="AP106" s="36">
        <f>IF(ISBLANK(AO107),"",Short3[[#This Row],[Adj Close]]/AO107-1)</f>
        <v>5.2689445196211215E-2</v>
      </c>
    </row>
    <row r="107" spans="1:42" x14ac:dyDescent="0.25">
      <c r="A107" s="37">
        <v>43633</v>
      </c>
      <c r="B107" s="39">
        <v>2950.459961</v>
      </c>
      <c r="C107" s="36">
        <f>IF(ISBLANK(B108), "", GSPC[[#This Row],[Adj Close]]/B108-1)</f>
        <v>2.1988368966798344E-2</v>
      </c>
      <c r="D107" s="37">
        <v>43633</v>
      </c>
      <c r="E107" s="44">
        <v>17.38</v>
      </c>
      <c r="F107" s="36">
        <f>IF(ISBLANK(E108), "", Long0[[#This Row],[Adj Close]]/E108-1)</f>
        <v>-4.0114613180516345E-3</v>
      </c>
      <c r="G107" s="29">
        <v>43633</v>
      </c>
      <c r="H107" s="44">
        <v>57.49</v>
      </c>
      <c r="I107" s="33">
        <f>IF(ISBLANK(H108),"",Long1[[#This Row],[Adj Close]]/H108-1)</f>
        <v>7.8207051762940738E-2</v>
      </c>
      <c r="J107" s="37">
        <v>43633</v>
      </c>
      <c r="K107" s="44">
        <v>22.84</v>
      </c>
      <c r="L107" s="36">
        <f>IF(ISBLANK(K108),"",Long2[[#This Row],[Adj Close]]/K108-1)</f>
        <v>1.6918967052537814E-2</v>
      </c>
      <c r="M107" s="29">
        <v>43633</v>
      </c>
      <c r="N107" s="44">
        <v>31.11</v>
      </c>
      <c r="O107" s="33">
        <f>IF(ISBLANK(N108),"",Long3[[#This Row],[Adj Close]]/N108-1)</f>
        <v>-1.300761421319796E-2</v>
      </c>
      <c r="P107" s="37">
        <v>43633</v>
      </c>
      <c r="Q107" s="44">
        <v>42.437505420000001</v>
      </c>
      <c r="R107" s="36">
        <f>IF(ISBLANK(Q108),"",Long4[[#This Row],[Adj Close]]/Q108-1)</f>
        <v>0.10935910478128186</v>
      </c>
      <c r="S107" s="29">
        <v>43633</v>
      </c>
      <c r="T107" s="44">
        <v>88.130639299999999</v>
      </c>
      <c r="U107" s="33">
        <f>IF(ISBLANK(T108),"",Long5[[#This Row],[Adj Close]]/T108-1)</f>
        <v>2.8873160319065283E-2</v>
      </c>
      <c r="V107" s="37">
        <v>43633</v>
      </c>
      <c r="W107" s="44">
        <v>173.88</v>
      </c>
      <c r="X107" s="36">
        <f>IF(ISBLANK(W108),"",Long6[[#This Row],[Adj Close]]/W108-1)</f>
        <v>0.11027392886788823</v>
      </c>
      <c r="AE107" s="29">
        <v>43633</v>
      </c>
      <c r="AF107" s="44">
        <v>57.32</v>
      </c>
      <c r="AG107" s="33">
        <f>IF(ISBLANK(AF108),"",Short0[[#This Row],[Adj Close]]/AF108-1)</f>
        <v>4.9432442328817272E-2</v>
      </c>
      <c r="AH107" s="37">
        <v>43633</v>
      </c>
      <c r="AI107" s="44">
        <v>65.84</v>
      </c>
      <c r="AJ107" s="36">
        <f>IF(ISBLANK(AI108),"",Short1[[#This Row],[Adj Close]]/AI108-1)</f>
        <v>5.6821829855537853E-2</v>
      </c>
      <c r="AK107" s="29">
        <v>43633</v>
      </c>
      <c r="AL107" s="44">
        <v>53.08</v>
      </c>
      <c r="AM107" s="33">
        <f>IF(ISBLANK(AL108),"",Short2[[#This Row],[Adj Close]]/AL108-1)</f>
        <v>7.5930144267273292E-3</v>
      </c>
      <c r="AN107" s="37">
        <v>43633</v>
      </c>
      <c r="AO107" s="44">
        <v>118.24</v>
      </c>
      <c r="AP107" s="36">
        <f>IF(ISBLANK(AO108),"",Short3[[#This Row],[Adj Close]]/AO108-1)</f>
        <v>7.9817351598173492E-2</v>
      </c>
    </row>
    <row r="108" spans="1:42" x14ac:dyDescent="0.25">
      <c r="A108" s="37">
        <v>43626</v>
      </c>
      <c r="B108" s="39">
        <v>2886.9799800000001</v>
      </c>
      <c r="C108" s="36">
        <f>IF(ISBLANK(B109), "", GSPC[[#This Row],[Adj Close]]/B109-1)</f>
        <v>4.7470510215497086E-3</v>
      </c>
      <c r="D108" s="37">
        <v>43626</v>
      </c>
      <c r="E108" s="44">
        <v>17.45</v>
      </c>
      <c r="F108" s="36">
        <f>IF(ISBLANK(E109), "", Long0[[#This Row],[Adj Close]]/E109-1)</f>
        <v>1.394538059267858E-2</v>
      </c>
      <c r="G108" s="29">
        <v>43626</v>
      </c>
      <c r="H108" s="44">
        <v>53.32</v>
      </c>
      <c r="I108" s="33">
        <f>IF(ISBLANK(H109),"",Long1[[#This Row],[Adj Close]]/H109-1)</f>
        <v>2.5384615384615339E-2</v>
      </c>
      <c r="J108" s="37">
        <v>43626</v>
      </c>
      <c r="K108" s="44">
        <v>22.46</v>
      </c>
      <c r="L108" s="36">
        <f>IF(ISBLANK(K109),"",Long2[[#This Row],[Adj Close]]/K109-1)</f>
        <v>5.5947343676539862E-2</v>
      </c>
      <c r="M108" s="29">
        <v>43626</v>
      </c>
      <c r="N108" s="44">
        <v>31.52</v>
      </c>
      <c r="O108" s="33">
        <f>IF(ISBLANK(N109),"",Long3[[#This Row],[Adj Close]]/N109-1)</f>
        <v>5.4533288725326257E-2</v>
      </c>
      <c r="P108" s="37">
        <v>43626</v>
      </c>
      <c r="Q108" s="44">
        <v>38.254074119999999</v>
      </c>
      <c r="R108" s="36">
        <f>IF(ISBLANK(Q109),"",Long4[[#This Row],[Adj Close]]/Q109-1)</f>
        <v>8.2051282051280872E-3</v>
      </c>
      <c r="S108" s="29">
        <v>43626</v>
      </c>
      <c r="T108" s="44">
        <v>85.657438350000007</v>
      </c>
      <c r="U108" s="33">
        <f>IF(ISBLANK(T109),"",Long5[[#This Row],[Adj Close]]/T109-1)</f>
        <v>0.12060934155860514</v>
      </c>
      <c r="V108" s="37">
        <v>43626</v>
      </c>
      <c r="W108" s="44">
        <v>156.61000000000001</v>
      </c>
      <c r="X108" s="36">
        <f>IF(ISBLANK(W109),"",Long6[[#This Row],[Adj Close]]/W109-1)</f>
        <v>4.8540439207284347E-2</v>
      </c>
      <c r="AE108" s="29">
        <v>43626</v>
      </c>
      <c r="AF108" s="44">
        <v>54.62</v>
      </c>
      <c r="AG108" s="33">
        <f>IF(ISBLANK(AF109),"",Short0[[#This Row],[Adj Close]]/AF109-1)</f>
        <v>-1.6564638098667706E-2</v>
      </c>
      <c r="AH108" s="37">
        <v>43626</v>
      </c>
      <c r="AI108" s="44">
        <v>62.3</v>
      </c>
      <c r="AJ108" s="36">
        <f>IF(ISBLANK(AI109),"",Short1[[#This Row],[Adj Close]]/AI109-1)</f>
        <v>-4.1685894477772822E-2</v>
      </c>
      <c r="AK108" s="29">
        <v>43626</v>
      </c>
      <c r="AL108" s="44">
        <v>52.68</v>
      </c>
      <c r="AM108" s="33">
        <f>IF(ISBLANK(AL109),"",Short2[[#This Row],[Adj Close]]/AL109-1)</f>
        <v>4.7107930828861111E-2</v>
      </c>
      <c r="AN108" s="37">
        <v>43626</v>
      </c>
      <c r="AO108" s="44">
        <v>109.5</v>
      </c>
      <c r="AP108" s="36">
        <f>IF(ISBLANK(AO109),"",Short3[[#This Row],[Adj Close]]/AO109-1)</f>
        <v>-6.8877551020408156E-2</v>
      </c>
    </row>
    <row r="109" spans="1:42" x14ac:dyDescent="0.25">
      <c r="A109" s="37">
        <v>43619</v>
      </c>
      <c r="B109" s="39">
        <v>2873.3400879999999</v>
      </c>
      <c r="C109" s="36">
        <f>IF(ISBLANK(B110), "", GSPC[[#This Row],[Adj Close]]/B110-1)</f>
        <v>4.4068816232182284E-2</v>
      </c>
      <c r="D109" s="37">
        <v>43619</v>
      </c>
      <c r="E109" s="44">
        <v>17.21</v>
      </c>
      <c r="F109" s="36">
        <f>IF(ISBLANK(E110), "", Long0[[#This Row],[Adj Close]]/E110-1)</f>
        <v>-0.10224308815858119</v>
      </c>
      <c r="G109" s="29">
        <v>43619</v>
      </c>
      <c r="H109" s="44">
        <v>52</v>
      </c>
      <c r="I109" s="33">
        <f>IF(ISBLANK(H110),"",Long1[[#This Row],[Adj Close]]/H110-1)</f>
        <v>-4.6746104491292351E-2</v>
      </c>
      <c r="J109" s="37">
        <v>43619</v>
      </c>
      <c r="K109" s="44">
        <v>21.27</v>
      </c>
      <c r="L109" s="36">
        <f>IF(ISBLANK(K110),"",Long2[[#This Row],[Adj Close]]/K110-1)</f>
        <v>-1.6188714153561601E-2</v>
      </c>
      <c r="M109" s="29">
        <v>43619</v>
      </c>
      <c r="N109" s="44">
        <v>29.89</v>
      </c>
      <c r="O109" s="33">
        <f>IF(ISBLANK(N110),"",Long3[[#This Row],[Adj Close]]/N110-1)</f>
        <v>-1.5480895915678472E-2</v>
      </c>
      <c r="P109" s="37">
        <v>43619</v>
      </c>
      <c r="Q109" s="44">
        <v>37.942748999999999</v>
      </c>
      <c r="R109" s="36">
        <f>IF(ISBLANK(Q110),"",Long4[[#This Row],[Adj Close]]/Q110-1)</f>
        <v>6.9665386725178413E-2</v>
      </c>
      <c r="S109" s="29">
        <v>43619</v>
      </c>
      <c r="T109" s="44">
        <v>76.438269050000002</v>
      </c>
      <c r="U109" s="33">
        <f>IF(ISBLANK(T110),"",Long5[[#This Row],[Adj Close]]/T110-1)</f>
        <v>-1.6955445544554526E-2</v>
      </c>
      <c r="V109" s="37">
        <v>43619</v>
      </c>
      <c r="W109" s="44">
        <v>149.36000000000001</v>
      </c>
      <c r="X109" s="36">
        <f>IF(ISBLANK(W110),"",Long6[[#This Row],[Adj Close]]/W110-1)</f>
        <v>-6.7167653122297555E-3</v>
      </c>
      <c r="AE109" s="29">
        <v>43619</v>
      </c>
      <c r="AF109" s="44">
        <v>55.54</v>
      </c>
      <c r="AG109" s="33">
        <f>IF(ISBLANK(AF110),"",Short0[[#This Row],[Adj Close]]/AF110-1)</f>
        <v>-2.5100930314200465E-2</v>
      </c>
      <c r="AH109" s="37">
        <v>43619</v>
      </c>
      <c r="AI109" s="44">
        <v>65.010000000000005</v>
      </c>
      <c r="AJ109" s="36">
        <f>IF(ISBLANK(AI110),"",Short1[[#This Row],[Adj Close]]/AI110-1)</f>
        <v>-1.2306289881494847E-2</v>
      </c>
      <c r="AK109" s="29">
        <v>43619</v>
      </c>
      <c r="AL109" s="44">
        <v>50.31</v>
      </c>
      <c r="AM109" s="33">
        <f>IF(ISBLANK(AL110),"",Short2[[#This Row],[Adj Close]]/AL110-1)</f>
        <v>-1.5074393108848838E-2</v>
      </c>
      <c r="AN109" s="37">
        <v>43619</v>
      </c>
      <c r="AO109" s="44">
        <v>117.6</v>
      </c>
      <c r="AP109" s="36">
        <f>IF(ISBLANK(AO110),"",Short3[[#This Row],[Adj Close]]/AO110-1)</f>
        <v>-8.646003262642743E-2</v>
      </c>
    </row>
    <row r="110" spans="1:42" x14ac:dyDescent="0.25">
      <c r="A110" s="37">
        <v>43612</v>
      </c>
      <c r="B110" s="39">
        <v>2752.0600589999999</v>
      </c>
      <c r="C110" s="36">
        <f>IF(ISBLANK(B111), "", GSPC[[#This Row],[Adj Close]]/B111-1)</f>
        <v>-2.6184864601279889E-2</v>
      </c>
      <c r="D110" s="37">
        <v>43612</v>
      </c>
      <c r="E110" s="44">
        <v>19.170000000000002</v>
      </c>
      <c r="F110" s="36">
        <f>IF(ISBLANK(E111), "", Long0[[#This Row],[Adj Close]]/E111-1)</f>
        <v>-5.1459673428995489E-2</v>
      </c>
      <c r="G110" s="29">
        <v>43612</v>
      </c>
      <c r="H110" s="44">
        <v>54.55</v>
      </c>
      <c r="I110" s="33">
        <f>IF(ISBLANK(H111),"",Long1[[#This Row],[Adj Close]]/H111-1)</f>
        <v>-9.2648037258815763E-2</v>
      </c>
      <c r="J110" s="37">
        <v>43612</v>
      </c>
      <c r="K110" s="44">
        <v>21.62</v>
      </c>
      <c r="L110" s="36">
        <f>IF(ISBLANK(K111),"",Long2[[#This Row],[Adj Close]]/K111-1)</f>
        <v>-6.6493955094991342E-2</v>
      </c>
      <c r="M110" s="29">
        <v>43612</v>
      </c>
      <c r="N110" s="44">
        <v>30.36</v>
      </c>
      <c r="O110" s="33">
        <f>IF(ISBLANK(N111),"",Long3[[#This Row],[Adj Close]]/N111-1)</f>
        <v>1.4366855997327121E-2</v>
      </c>
      <c r="P110" s="37">
        <v>43612</v>
      </c>
      <c r="Q110" s="44">
        <v>35.471605859999997</v>
      </c>
      <c r="R110" s="36">
        <f>IF(ISBLANK(Q111),"",Long4[[#This Row],[Adj Close]]/Q111-1)</f>
        <v>-4.7046523784631589E-2</v>
      </c>
      <c r="S110" s="29">
        <v>43612</v>
      </c>
      <c r="T110" s="44">
        <v>77.756668000000005</v>
      </c>
      <c r="U110" s="33">
        <f>IF(ISBLANK(T111),"",Long5[[#This Row],[Adj Close]]/T111-1)</f>
        <v>1.9429724955841499E-2</v>
      </c>
      <c r="V110" s="37">
        <v>43612</v>
      </c>
      <c r="W110" s="44">
        <v>150.37</v>
      </c>
      <c r="X110" s="36">
        <f>IF(ISBLANK(W111),"",Long6[[#This Row],[Adj Close]]/W111-1)</f>
        <v>-7.8445792731506869E-2</v>
      </c>
      <c r="AE110" s="29">
        <v>43612</v>
      </c>
      <c r="AF110" s="44">
        <v>56.97</v>
      </c>
      <c r="AG110" s="33">
        <f>IF(ISBLANK(AF111),"",Short0[[#This Row],[Adj Close]]/AF111-1)</f>
        <v>-0.10141955835962146</v>
      </c>
      <c r="AH110" s="37">
        <v>43612</v>
      </c>
      <c r="AI110" s="44">
        <v>65.819999999999993</v>
      </c>
      <c r="AJ110" s="36">
        <f>IF(ISBLANK(AI111),"",Short1[[#This Row],[Adj Close]]/AI111-1)</f>
        <v>-4.2478906022694218E-2</v>
      </c>
      <c r="AK110" s="29">
        <v>43612</v>
      </c>
      <c r="AL110" s="44">
        <v>51.08</v>
      </c>
      <c r="AM110" s="33">
        <f>IF(ISBLANK(AL111),"",Short2[[#This Row],[Adj Close]]/AL111-1)</f>
        <v>-4.8080506895266439E-2</v>
      </c>
      <c r="AN110" s="37">
        <v>43612</v>
      </c>
      <c r="AO110" s="44">
        <v>128.72999999999999</v>
      </c>
      <c r="AP110" s="36">
        <f>IF(ISBLANK(AO111),"",Short3[[#This Row],[Adj Close]]/AO111-1)</f>
        <v>-7.3951514279548269E-2</v>
      </c>
    </row>
    <row r="111" spans="1:42" x14ac:dyDescent="0.25">
      <c r="A111" s="37">
        <v>43605</v>
      </c>
      <c r="B111" s="39">
        <v>2826.0600589999999</v>
      </c>
      <c r="C111" s="36">
        <f>IF(ISBLANK(B112), "", GSPC[[#This Row],[Adj Close]]/B112-1)</f>
        <v>-1.1704710095912119E-2</v>
      </c>
      <c r="D111" s="37">
        <v>43605</v>
      </c>
      <c r="E111" s="44">
        <v>20.21</v>
      </c>
      <c r="F111" s="36">
        <f>IF(ISBLANK(E112), "", Long0[[#This Row],[Adj Close]]/E112-1)</f>
        <v>-0.11203866432337439</v>
      </c>
      <c r="G111" s="29">
        <v>43605</v>
      </c>
      <c r="H111" s="44">
        <v>60.12</v>
      </c>
      <c r="I111" s="33">
        <f>IF(ISBLANK(H112),"",Long1[[#This Row],[Adj Close]]/H112-1)</f>
        <v>-2.1484375E-2</v>
      </c>
      <c r="J111" s="37">
        <v>43605</v>
      </c>
      <c r="K111" s="44">
        <v>23.16</v>
      </c>
      <c r="L111" s="36">
        <f>IF(ISBLANK(K112),"",Long2[[#This Row],[Adj Close]]/K112-1)</f>
        <v>-2.0718816067653245E-2</v>
      </c>
      <c r="M111" s="29">
        <v>43605</v>
      </c>
      <c r="N111" s="44">
        <v>29.93</v>
      </c>
      <c r="O111" s="33">
        <f>IF(ISBLANK(N112),"",Long3[[#This Row],[Adj Close]]/N112-1)</f>
        <v>-1.0905485789821645E-2</v>
      </c>
      <c r="P111" s="37">
        <v>43605</v>
      </c>
      <c r="Q111" s="44">
        <v>37.222809660000003</v>
      </c>
      <c r="R111" s="36">
        <f>IF(ISBLANK(Q112),"",Long4[[#This Row],[Adj Close]]/Q112-1)</f>
        <v>3.9359748097613778E-3</v>
      </c>
      <c r="S111" s="29">
        <v>43605</v>
      </c>
      <c r="T111" s="44">
        <v>76.274672100000004</v>
      </c>
      <c r="U111" s="33">
        <f>IF(ISBLANK(T112),"",Long5[[#This Row],[Adj Close]]/T112-1)</f>
        <v>-3.7707390648565875E-3</v>
      </c>
      <c r="V111" s="37">
        <v>43605</v>
      </c>
      <c r="W111" s="44">
        <v>163.16999999999999</v>
      </c>
      <c r="X111" s="36">
        <f>IF(ISBLANK(W112),"",Long6[[#This Row],[Adj Close]]/W112-1)</f>
        <v>-2.8113645839537793E-2</v>
      </c>
      <c r="AE111" s="29">
        <v>43605</v>
      </c>
      <c r="AF111" s="44">
        <v>63.4</v>
      </c>
      <c r="AG111" s="33">
        <f>IF(ISBLANK(AF112),"",Short0[[#This Row],[Adj Close]]/AF112-1)</f>
        <v>-2.281134401972873E-2</v>
      </c>
      <c r="AH111" s="37">
        <v>43605</v>
      </c>
      <c r="AI111" s="44">
        <v>68.739999999999995</v>
      </c>
      <c r="AJ111" s="36">
        <f>IF(ISBLANK(AI112),"",Short1[[#This Row],[Adj Close]]/AI112-1)</f>
        <v>-4.9107760409462076E-2</v>
      </c>
      <c r="AK111" s="29">
        <v>43605</v>
      </c>
      <c r="AL111" s="44">
        <v>53.66</v>
      </c>
      <c r="AM111" s="33">
        <f>IF(ISBLANK(AL112),"",Short2[[#This Row],[Adj Close]]/AL112-1)</f>
        <v>3.6307454615681634E-2</v>
      </c>
      <c r="AN111" s="37">
        <v>43605</v>
      </c>
      <c r="AO111" s="44">
        <v>139.01</v>
      </c>
      <c r="AP111" s="36">
        <f>IF(ISBLANK(AO112),"",Short3[[#This Row],[Adj Close]]/AO112-1)</f>
        <v>4.9686626897228692E-2</v>
      </c>
    </row>
    <row r="112" spans="1:42" x14ac:dyDescent="0.25">
      <c r="A112" s="37">
        <v>43598</v>
      </c>
      <c r="B112" s="39">
        <v>2859.530029</v>
      </c>
      <c r="C112" s="36">
        <f>IF(ISBLANK(B113), "", GSPC[[#This Row],[Adj Close]]/B113-1)</f>
        <v>-7.5900165696611843E-3</v>
      </c>
      <c r="D112" s="37">
        <v>43598</v>
      </c>
      <c r="E112" s="44">
        <v>22.76</v>
      </c>
      <c r="F112" s="36">
        <f>IF(ISBLANK(E113), "", Long0[[#This Row],[Adj Close]]/E113-1)</f>
        <v>-0.17774566473988429</v>
      </c>
      <c r="G112" s="29">
        <v>43598</v>
      </c>
      <c r="H112" s="44">
        <v>61.44</v>
      </c>
      <c r="I112" s="33">
        <f>IF(ISBLANK(H113),"",Long1[[#This Row],[Adj Close]]/H113-1)</f>
        <v>-4.14976599063962E-2</v>
      </c>
      <c r="J112" s="37">
        <v>43598</v>
      </c>
      <c r="K112" s="44">
        <v>23.65</v>
      </c>
      <c r="L112" s="36">
        <f>IF(ISBLANK(K113),"",Long2[[#This Row],[Adj Close]]/K113-1)</f>
        <v>-6.3366336633663423E-2</v>
      </c>
      <c r="M112" s="29">
        <v>43598</v>
      </c>
      <c r="N112" s="44">
        <v>30.26</v>
      </c>
      <c r="O112" s="33">
        <f>IF(ISBLANK(N113),"",Long3[[#This Row],[Adj Close]]/N113-1)</f>
        <v>-1.5614834092387619E-2</v>
      </c>
      <c r="P112" s="37">
        <v>43598</v>
      </c>
      <c r="Q112" s="44">
        <v>37.076876009999999</v>
      </c>
      <c r="R112" s="36">
        <f>IF(ISBLANK(Q113),"",Long4[[#This Row],[Adj Close]]/Q113-1)</f>
        <v>5.3053329649074277E-2</v>
      </c>
      <c r="S112" s="29">
        <v>43598</v>
      </c>
      <c r="T112" s="44">
        <v>76.563372599999994</v>
      </c>
      <c r="U112" s="33">
        <f>IF(ISBLANK(T113),"",Long5[[#This Row],[Adj Close]]/T113-1)</f>
        <v>6.5060240963855209E-2</v>
      </c>
      <c r="V112" s="37">
        <v>43598</v>
      </c>
      <c r="W112" s="44">
        <v>167.89</v>
      </c>
      <c r="X112" s="36">
        <f>IF(ISBLANK(W113),"",Long6[[#This Row],[Adj Close]]/W113-1)</f>
        <v>7.2094508301404847E-2</v>
      </c>
      <c r="AE112" s="29">
        <v>43598</v>
      </c>
      <c r="AF112" s="44">
        <v>64.88</v>
      </c>
      <c r="AG112" s="33">
        <f>IF(ISBLANK(AF113),"",Short0[[#This Row],[Adj Close]]/AF113-1)</f>
        <v>-3.7816995402639941E-2</v>
      </c>
      <c r="AH112" s="37">
        <v>43598</v>
      </c>
      <c r="AI112" s="44">
        <v>72.290000000000006</v>
      </c>
      <c r="AJ112" s="36">
        <f>IF(ISBLANK(AI113),"",Short1[[#This Row],[Adj Close]]/AI113-1)</f>
        <v>-3.8441074753923887E-2</v>
      </c>
      <c r="AK112" s="29">
        <v>43598</v>
      </c>
      <c r="AL112" s="44">
        <v>51.78</v>
      </c>
      <c r="AM112" s="33">
        <f>IF(ISBLANK(AL113),"",Short2[[#This Row],[Adj Close]]/AL113-1)</f>
        <v>-1.1077158135981646E-2</v>
      </c>
      <c r="AN112" s="37">
        <v>43598</v>
      </c>
      <c r="AO112" s="44">
        <v>132.43</v>
      </c>
      <c r="AP112" s="36">
        <f>IF(ISBLANK(AO113),"",Short3[[#This Row],[Adj Close]]/AO113-1)</f>
        <v>-1.5170670037926604E-2</v>
      </c>
    </row>
    <row r="113" spans="1:42" x14ac:dyDescent="0.25">
      <c r="A113" s="37">
        <v>43591</v>
      </c>
      <c r="B113" s="39">
        <v>2881.3999020000001</v>
      </c>
      <c r="C113" s="36">
        <f>IF(ISBLANK(B114), "", GSPC[[#This Row],[Adj Close]]/B114-1)</f>
        <v>-2.1808501152044912E-2</v>
      </c>
      <c r="D113" s="37">
        <v>43591</v>
      </c>
      <c r="E113" s="44">
        <v>27.68</v>
      </c>
      <c r="F113" s="36">
        <f>IF(ISBLANK(E114), "", Long0[[#This Row],[Adj Close]]/E114-1)</f>
        <v>3.7481259370314879E-2</v>
      </c>
      <c r="G113" s="29">
        <v>43591</v>
      </c>
      <c r="H113" s="44">
        <v>64.099999999999994</v>
      </c>
      <c r="I113" s="33">
        <f>IF(ISBLANK(H114),"",Long1[[#This Row],[Adj Close]]/H114-1)</f>
        <v>-3.6380036079374678E-2</v>
      </c>
      <c r="J113" s="37">
        <v>43591</v>
      </c>
      <c r="K113" s="44">
        <v>25.25</v>
      </c>
      <c r="L113" s="36">
        <f>IF(ISBLANK(K114),"",Long2[[#This Row],[Adj Close]]/K114-1)</f>
        <v>-3.0710172744721764E-2</v>
      </c>
      <c r="M113" s="29">
        <v>43591</v>
      </c>
      <c r="N113" s="44">
        <v>30.74</v>
      </c>
      <c r="O113" s="33">
        <f>IF(ISBLANK(N114),"",Long3[[#This Row],[Adj Close]]/N114-1)</f>
        <v>-1.948051948052032E-3</v>
      </c>
      <c r="P113" s="37">
        <v>43591</v>
      </c>
      <c r="Q113" s="44">
        <v>35.208925290000003</v>
      </c>
      <c r="R113" s="36">
        <f>IF(ISBLANK(Q114),"",Long4[[#This Row],[Adj Close]]/Q114-1)</f>
        <v>3.6072144288577412E-2</v>
      </c>
      <c r="S113" s="29">
        <v>43591</v>
      </c>
      <c r="T113" s="44">
        <v>71.886424500000004</v>
      </c>
      <c r="U113" s="33">
        <f>IF(ISBLANK(T114),"",Long5[[#This Row],[Adj Close]]/T114-1)</f>
        <v>-3.9228295819935588E-2</v>
      </c>
      <c r="V113" s="37">
        <v>43591</v>
      </c>
      <c r="W113" s="44">
        <v>156.6</v>
      </c>
      <c r="X113" s="36">
        <f>IF(ISBLANK(W114),"",Long6[[#This Row],[Adj Close]]/W114-1)</f>
        <v>-4.1263621892984048E-2</v>
      </c>
      <c r="AE113" s="29">
        <v>43591</v>
      </c>
      <c r="AF113" s="44">
        <v>67.430000000000007</v>
      </c>
      <c r="AG113" s="33">
        <f>IF(ISBLANK(AF114),"",Short0[[#This Row],[Adj Close]]/AF114-1)</f>
        <v>4.3193327375634638E-3</v>
      </c>
      <c r="AH113" s="37">
        <v>43591</v>
      </c>
      <c r="AI113" s="44">
        <v>75.180000000000007</v>
      </c>
      <c r="AJ113" s="36">
        <f>IF(ISBLANK(AI114),"",Short1[[#This Row],[Adj Close]]/AI114-1)</f>
        <v>1.8837240818539103E-2</v>
      </c>
      <c r="AK113" s="29">
        <v>43591</v>
      </c>
      <c r="AL113" s="44">
        <v>52.36</v>
      </c>
      <c r="AM113" s="33">
        <f>IF(ISBLANK(AL114),"",Short2[[#This Row],[Adj Close]]/AL114-1)</f>
        <v>1.5515903801396336E-2</v>
      </c>
      <c r="AN113" s="37">
        <v>43591</v>
      </c>
      <c r="AO113" s="44">
        <v>134.47</v>
      </c>
      <c r="AP113" s="36">
        <f>IF(ISBLANK(AO114),"",Short3[[#This Row],[Adj Close]]/AO114-1)</f>
        <v>-9.5020624631702022E-3</v>
      </c>
    </row>
    <row r="114" spans="1:42" x14ac:dyDescent="0.25">
      <c r="A114" s="37">
        <v>43584</v>
      </c>
      <c r="B114" s="39">
        <v>2945.639893</v>
      </c>
      <c r="C114" s="36">
        <f>IF(ISBLANK(B115), "", GSPC[[#This Row],[Adj Close]]/B115-1)</f>
        <v>1.9592671228874092E-3</v>
      </c>
      <c r="D114" s="37">
        <v>43584</v>
      </c>
      <c r="E114" s="44">
        <v>26.68</v>
      </c>
      <c r="F114" s="36">
        <f>IF(ISBLANK(E115), "", Long0[[#This Row],[Adj Close]]/E115-1)</f>
        <v>-6.3314711359404585E-3</v>
      </c>
      <c r="G114" s="29">
        <v>43584</v>
      </c>
      <c r="H114" s="44">
        <v>66.52</v>
      </c>
      <c r="I114" s="33">
        <f>IF(ISBLANK(H115),"",Long1[[#This Row],[Adj Close]]/H115-1)</f>
        <v>7.4208693018325E-3</v>
      </c>
      <c r="J114" s="37">
        <v>43584</v>
      </c>
      <c r="K114" s="44">
        <v>26.05</v>
      </c>
      <c r="L114" s="36">
        <f>IF(ISBLANK(K115),"",Long2[[#This Row],[Adj Close]]/K115-1)</f>
        <v>-3.7680088659032163E-2</v>
      </c>
      <c r="M114" s="29">
        <v>43584</v>
      </c>
      <c r="N114" s="44">
        <v>30.8</v>
      </c>
      <c r="O114" s="33">
        <f>IF(ISBLANK(N115),"",Long3[[#This Row],[Adj Close]]/N115-1)</f>
        <v>-5.4891830804003616E-3</v>
      </c>
      <c r="P114" s="37">
        <v>43584</v>
      </c>
      <c r="Q114" s="44">
        <v>33.983082629999998</v>
      </c>
      <c r="R114" s="36">
        <f>IF(ISBLANK(Q115),"",Long4[[#This Row],[Adj Close]]/Q115-1)</f>
        <v>-1.2998022040124457E-2</v>
      </c>
      <c r="S114" s="29">
        <v>43584</v>
      </c>
      <c r="T114" s="44">
        <v>74.821546249999997</v>
      </c>
      <c r="U114" s="33">
        <f>IF(ISBLANK(T115),"",Long5[[#This Row],[Adj Close]]/T115-1)</f>
        <v>-2.6936890713187278E-3</v>
      </c>
      <c r="V114" s="37">
        <v>43584</v>
      </c>
      <c r="W114" s="44">
        <v>163.34</v>
      </c>
      <c r="X114" s="36">
        <f>IF(ISBLANK(W115),"",Long6[[#This Row],[Adj Close]]/W115-1)</f>
        <v>-3.3376730974079671E-2</v>
      </c>
      <c r="AE114" s="29">
        <v>43584</v>
      </c>
      <c r="AF114" s="44">
        <v>67.14</v>
      </c>
      <c r="AG114" s="33">
        <f>IF(ISBLANK(AF115),"",Short0[[#This Row],[Adj Close]]/AF115-1)</f>
        <v>-1.5831134564643801E-2</v>
      </c>
      <c r="AH114" s="37">
        <v>43584</v>
      </c>
      <c r="AI114" s="44">
        <v>73.790000000000006</v>
      </c>
      <c r="AJ114" s="36">
        <f>IF(ISBLANK(AI115),"",Short1[[#This Row],[Adj Close]]/AI115-1)</f>
        <v>2.0369364475829599E-3</v>
      </c>
      <c r="AK114" s="29">
        <v>43584</v>
      </c>
      <c r="AL114" s="44">
        <v>51.56</v>
      </c>
      <c r="AM114" s="33">
        <f>IF(ISBLANK(AL115),"",Short2[[#This Row],[Adj Close]]/AL115-1)</f>
        <v>-2.551502551502538E-2</v>
      </c>
      <c r="AN114" s="37">
        <v>43584</v>
      </c>
      <c r="AO114" s="44">
        <v>135.76</v>
      </c>
      <c r="AP114" s="36">
        <f>IF(ISBLANK(AO115),"",Short3[[#This Row],[Adj Close]]/AO115-1)</f>
        <v>5.9962523422860459E-2</v>
      </c>
    </row>
    <row r="115" spans="1:42" x14ac:dyDescent="0.25">
      <c r="A115" s="37">
        <v>43577</v>
      </c>
      <c r="B115" s="39">
        <v>2939.8798830000001</v>
      </c>
      <c r="C115" s="36">
        <f>IF(ISBLANK(B116), "", GSPC[[#This Row],[Adj Close]]/B116-1)</f>
        <v>1.1996383394355714E-2</v>
      </c>
      <c r="D115" s="37">
        <v>43577</v>
      </c>
      <c r="E115" s="44">
        <v>26.85</v>
      </c>
      <c r="F115" s="36">
        <f>IF(ISBLANK(E116), "", Long0[[#This Row],[Adj Close]]/E116-1)</f>
        <v>-5.9237319511291631E-3</v>
      </c>
      <c r="G115" s="29">
        <v>43577</v>
      </c>
      <c r="H115" s="44">
        <v>66.03</v>
      </c>
      <c r="I115" s="33">
        <f>IF(ISBLANK(H116),"",Long1[[#This Row],[Adj Close]]/H116-1)</f>
        <v>6.7582861762328195E-2</v>
      </c>
      <c r="J115" s="37">
        <v>43577</v>
      </c>
      <c r="K115" s="44">
        <v>27.07</v>
      </c>
      <c r="L115" s="36">
        <f>IF(ISBLANK(K116),"",Long2[[#This Row],[Adj Close]]/K116-1)</f>
        <v>2.5925925925927018E-3</v>
      </c>
      <c r="M115" s="29">
        <v>43577</v>
      </c>
      <c r="N115" s="44">
        <v>30.97</v>
      </c>
      <c r="O115" s="33">
        <f>IF(ISBLANK(N116),"",Long3[[#This Row],[Adj Close]]/N116-1)</f>
        <v>-3.1279324366593642E-2</v>
      </c>
      <c r="P115" s="37">
        <v>43577</v>
      </c>
      <c r="Q115" s="44">
        <v>34.430612490000001</v>
      </c>
      <c r="R115" s="36">
        <f>IF(ISBLANK(Q116),"",Long4[[#This Row],[Adj Close]]/Q116-1)</f>
        <v>-1.3381655979927354E-2</v>
      </c>
      <c r="S115" s="29">
        <v>43577</v>
      </c>
      <c r="T115" s="44">
        <v>75.023636600000003</v>
      </c>
      <c r="U115" s="33">
        <f>IF(ISBLANK(T116),"",Long5[[#This Row],[Adj Close]]/T116-1)</f>
        <v>7.755946225439514E-3</v>
      </c>
      <c r="V115" s="37">
        <v>43577</v>
      </c>
      <c r="W115" s="44">
        <v>168.98</v>
      </c>
      <c r="X115" s="36">
        <f>IF(ISBLANK(W116),"",Long6[[#This Row],[Adj Close]]/W116-1)</f>
        <v>6.6122594865072326E-3</v>
      </c>
      <c r="AE115" s="29">
        <v>43577</v>
      </c>
      <c r="AF115" s="44">
        <v>68.22</v>
      </c>
      <c r="AG115" s="33">
        <f>IF(ISBLANK(AF116),"",Short0[[#This Row],[Adj Close]]/AF116-1)</f>
        <v>3.2384987893462558E-2</v>
      </c>
      <c r="AH115" s="37">
        <v>43577</v>
      </c>
      <c r="AI115" s="44">
        <v>73.64</v>
      </c>
      <c r="AJ115" s="36">
        <f>IF(ISBLANK(AI116),"",Short1[[#This Row],[Adj Close]]/AI116-1)</f>
        <v>-4.5958367126250899E-3</v>
      </c>
      <c r="AK115" s="29">
        <v>43577</v>
      </c>
      <c r="AL115" s="44">
        <v>52.91</v>
      </c>
      <c r="AM115" s="33">
        <f>IF(ISBLANK(AL116),"",Short2[[#This Row],[Adj Close]]/AL116-1)</f>
        <v>3.1384015594541959E-2</v>
      </c>
      <c r="AN115" s="37">
        <v>43577</v>
      </c>
      <c r="AO115" s="44">
        <v>128.08000000000001</v>
      </c>
      <c r="AP115" s="36">
        <f>IF(ISBLANK(AO116),"",Short3[[#This Row],[Adj Close]]/AO116-1)</f>
        <v>-5.3922292805436478E-2</v>
      </c>
    </row>
    <row r="116" spans="1:42" x14ac:dyDescent="0.25">
      <c r="A116" s="37">
        <v>43570</v>
      </c>
      <c r="B116" s="39">
        <v>2905.030029</v>
      </c>
      <c r="C116" s="36">
        <f>IF(ISBLANK(B117), "", GSPC[[#This Row],[Adj Close]]/B117-1)</f>
        <v>-8.1855777892803072E-4</v>
      </c>
      <c r="D116" s="37">
        <v>43570</v>
      </c>
      <c r="E116" s="44">
        <v>27.01</v>
      </c>
      <c r="F116" s="36">
        <f>IF(ISBLANK(E117), "", Long0[[#This Row],[Adj Close]]/E117-1)</f>
        <v>-1.4952589350838763E-2</v>
      </c>
      <c r="G116" s="29">
        <v>43570</v>
      </c>
      <c r="H116" s="44">
        <v>61.85</v>
      </c>
      <c r="I116" s="33">
        <f>IF(ISBLANK(H117),"",Long1[[#This Row],[Adj Close]]/H117-1)</f>
        <v>5.6001365886972909E-2</v>
      </c>
      <c r="J116" s="37">
        <v>43570</v>
      </c>
      <c r="K116" s="44">
        <v>27</v>
      </c>
      <c r="L116" s="36">
        <f>IF(ISBLANK(K117),"",Long2[[#This Row],[Adj Close]]/K117-1)</f>
        <v>-2.5974025974025983E-2</v>
      </c>
      <c r="M116" s="29">
        <v>43570</v>
      </c>
      <c r="N116" s="44">
        <v>31.97</v>
      </c>
      <c r="O116" s="33">
        <f>IF(ISBLANK(N117),"",Long3[[#This Row],[Adj Close]]/N117-1)</f>
        <v>9.4726870855699197E-3</v>
      </c>
      <c r="P116" s="37">
        <v>43570</v>
      </c>
      <c r="Q116" s="44">
        <v>34.897600169999997</v>
      </c>
      <c r="R116" s="36">
        <f>IF(ISBLANK(Q117),"",Long4[[#This Row],[Adj Close]]/Q117-1)</f>
        <v>-1.238986784140983E-2</v>
      </c>
      <c r="S116" s="29">
        <v>43570</v>
      </c>
      <c r="T116" s="44">
        <v>74.446235599999994</v>
      </c>
      <c r="U116" s="33">
        <f>IF(ISBLANK(T117),"",Long5[[#This Row],[Adj Close]]/T117-1)</f>
        <v>5.1229786655795584E-2</v>
      </c>
      <c r="V116" s="37">
        <v>43570</v>
      </c>
      <c r="W116" s="44">
        <v>167.87</v>
      </c>
      <c r="X116" s="36">
        <f>IF(ISBLANK(W117),"",Long6[[#This Row],[Adj Close]]/W117-1)</f>
        <v>2.7104747919725947E-2</v>
      </c>
      <c r="AE116" s="29">
        <v>43570</v>
      </c>
      <c r="AF116" s="44">
        <v>66.08</v>
      </c>
      <c r="AG116" s="33">
        <f>IF(ISBLANK(AF117),"",Short0[[#This Row],[Adj Close]]/AF117-1)</f>
        <v>7.1635421429658841E-3</v>
      </c>
      <c r="AH116" s="37">
        <v>43570</v>
      </c>
      <c r="AI116" s="44">
        <v>73.98</v>
      </c>
      <c r="AJ116" s="36">
        <f>IF(ISBLANK(AI117),"",Short1[[#This Row],[Adj Close]]/AI117-1)</f>
        <v>-7.9120289660720156E-3</v>
      </c>
      <c r="AK116" s="29">
        <v>43570</v>
      </c>
      <c r="AL116" s="44">
        <v>51.3</v>
      </c>
      <c r="AM116" s="33">
        <f>IF(ISBLANK(AL117),"",Short2[[#This Row],[Adj Close]]/AL117-1)</f>
        <v>1.2033931741960879E-2</v>
      </c>
      <c r="AN116" s="37">
        <v>43570</v>
      </c>
      <c r="AO116" s="44">
        <v>135.38</v>
      </c>
      <c r="AP116" s="36">
        <f>IF(ISBLANK(AO117),"",Short3[[#This Row],[Adj Close]]/AO117-1)</f>
        <v>7.4870980547836474E-2</v>
      </c>
    </row>
    <row r="117" spans="1:42" x14ac:dyDescent="0.25">
      <c r="A117" s="37">
        <v>43563</v>
      </c>
      <c r="B117" s="39">
        <v>2907.4099120000001</v>
      </c>
      <c r="C117" s="36">
        <f>IF(ISBLANK(B118), "", GSPC[[#This Row],[Adj Close]]/B118-1)</f>
        <v>5.0712895215998532E-3</v>
      </c>
      <c r="D117" s="37">
        <v>43563</v>
      </c>
      <c r="E117" s="44">
        <v>27.42</v>
      </c>
      <c r="F117" s="36">
        <f>IF(ISBLANK(E118), "", Long0[[#This Row],[Adj Close]]/E118-1)</f>
        <v>-2.9036827195467296E-2</v>
      </c>
      <c r="G117" s="29">
        <v>43563</v>
      </c>
      <c r="H117" s="44">
        <v>58.57</v>
      </c>
      <c r="I117" s="33">
        <f>IF(ISBLANK(H118),"",Long1[[#This Row],[Adj Close]]/H118-1)</f>
        <v>9.9286786786786818E-2</v>
      </c>
      <c r="J117" s="37">
        <v>43563</v>
      </c>
      <c r="K117" s="44">
        <v>27.72</v>
      </c>
      <c r="L117" s="36">
        <f>IF(ISBLANK(K118),"",Long2[[#This Row],[Adj Close]]/K118-1)</f>
        <v>2.0242914979756943E-2</v>
      </c>
      <c r="M117" s="29">
        <v>43563</v>
      </c>
      <c r="N117" s="44">
        <v>31.67</v>
      </c>
      <c r="O117" s="33">
        <f>IF(ISBLANK(N118),"",Long3[[#This Row],[Adj Close]]/N118-1)</f>
        <v>2.5324469768914781E-3</v>
      </c>
      <c r="P117" s="37">
        <v>43563</v>
      </c>
      <c r="Q117" s="44">
        <v>35.33540112</v>
      </c>
      <c r="R117" s="36">
        <f>IF(ISBLANK(Q118),"",Long4[[#This Row],[Adj Close]]/Q118-1)</f>
        <v>1.4525139664804509E-2</v>
      </c>
      <c r="S117" s="29">
        <v>43563</v>
      </c>
      <c r="T117" s="44">
        <v>70.818232649999999</v>
      </c>
      <c r="U117" s="33">
        <f>IF(ISBLANK(T118),"",Long5[[#This Row],[Adj Close]]/T118-1)</f>
        <v>-2.1019023546627547E-2</v>
      </c>
      <c r="V117" s="37">
        <v>43563</v>
      </c>
      <c r="W117" s="44">
        <v>163.44</v>
      </c>
      <c r="X117" s="36">
        <f>IF(ISBLANK(W118),"",Long6[[#This Row],[Adj Close]]/W118-1)</f>
        <v>7.4061904448971649E-2</v>
      </c>
      <c r="AE117" s="29">
        <v>43563</v>
      </c>
      <c r="AF117" s="44">
        <v>65.61</v>
      </c>
      <c r="AG117" s="33">
        <f>IF(ISBLANK(AF118),"",Short0[[#This Row],[Adj Close]]/AF118-1)</f>
        <v>8.7518647439084996E-2</v>
      </c>
      <c r="AH117" s="37">
        <v>43563</v>
      </c>
      <c r="AI117" s="44">
        <v>74.569999999999993</v>
      </c>
      <c r="AJ117" s="36">
        <f>IF(ISBLANK(AI118),"",Short1[[#This Row],[Adj Close]]/AI118-1)</f>
        <v>4.8804500703234943E-2</v>
      </c>
      <c r="AK117" s="29">
        <v>43563</v>
      </c>
      <c r="AL117" s="44">
        <v>50.69</v>
      </c>
      <c r="AM117" s="33">
        <f>IF(ISBLANK(AL118),"",Short2[[#This Row],[Adj Close]]/AL118-1)</f>
        <v>1.8689710610932497E-2</v>
      </c>
      <c r="AN117" s="37">
        <v>43563</v>
      </c>
      <c r="AO117" s="44">
        <v>125.95</v>
      </c>
      <c r="AP117" s="36">
        <f>IF(ISBLANK(AO118),"",Short3[[#This Row],[Adj Close]]/AO118-1)</f>
        <v>3.3817614709020782E-2</v>
      </c>
    </row>
    <row r="118" spans="1:42" x14ac:dyDescent="0.25">
      <c r="A118" s="37">
        <v>43556</v>
      </c>
      <c r="B118" s="39">
        <v>2892.73999</v>
      </c>
      <c r="C118" s="36">
        <f>IF(ISBLANK(B119), "", GSPC[[#This Row],[Adj Close]]/B119-1)</f>
        <v>2.058287116042945E-2</v>
      </c>
      <c r="D118" s="37">
        <v>43556</v>
      </c>
      <c r="E118" s="44">
        <v>28.24</v>
      </c>
      <c r="F118" s="36">
        <f>IF(ISBLANK(E119), "", Long0[[#This Row],[Adj Close]]/E119-1)</f>
        <v>-3.4529914529914607E-2</v>
      </c>
      <c r="G118" s="29">
        <v>43556</v>
      </c>
      <c r="H118" s="44">
        <v>53.28</v>
      </c>
      <c r="I118" s="33">
        <f>IF(ISBLANK(H119),"",Long1[[#This Row],[Adj Close]]/H119-1)</f>
        <v>3.4965034965035002E-2</v>
      </c>
      <c r="J118" s="37">
        <v>43556</v>
      </c>
      <c r="K118" s="44">
        <v>27.17</v>
      </c>
      <c r="L118" s="36">
        <f>IF(ISBLANK(K119),"",Long2[[#This Row],[Adj Close]]/K119-1)</f>
        <v>-3.9929328621908122E-2</v>
      </c>
      <c r="M118" s="29">
        <v>43556</v>
      </c>
      <c r="N118" s="44">
        <v>31.59</v>
      </c>
      <c r="O118" s="33">
        <f>IF(ISBLANK(N119),"",Long3[[#This Row],[Adj Close]]/N119-1)</f>
        <v>-2.198142414860671E-2</v>
      </c>
      <c r="P118" s="37">
        <v>43556</v>
      </c>
      <c r="Q118" s="44">
        <v>34.829497799999999</v>
      </c>
      <c r="R118" s="36">
        <f>IF(ISBLANK(Q119),"",Long4[[#This Row],[Adj Close]]/Q119-1)</f>
        <v>-1.2686155543298439E-2</v>
      </c>
      <c r="S118" s="29">
        <v>43556</v>
      </c>
      <c r="T118" s="44">
        <v>72.338721949999993</v>
      </c>
      <c r="U118" s="33">
        <f>IF(ISBLANK(T119),"",Long5[[#This Row],[Adj Close]]/T119-1)</f>
        <v>3.1421514818880336E-2</v>
      </c>
      <c r="V118" s="37">
        <v>43556</v>
      </c>
      <c r="W118" s="44">
        <v>152.16999999999999</v>
      </c>
      <c r="X118" s="36">
        <f>IF(ISBLANK(W119),"",Long6[[#This Row],[Adj Close]]/W119-1)</f>
        <v>-5.8470486325949866E-2</v>
      </c>
      <c r="AE118" s="29">
        <v>43556</v>
      </c>
      <c r="AF118" s="44">
        <v>60.33</v>
      </c>
      <c r="AG118" s="33">
        <f>IF(ISBLANK(AF119),"",Short0[[#This Row],[Adj Close]]/AF119-1)</f>
        <v>-1.4215686274509864E-2</v>
      </c>
      <c r="AH118" s="37">
        <v>43556</v>
      </c>
      <c r="AI118" s="44">
        <v>71.099999999999994</v>
      </c>
      <c r="AJ118" s="36">
        <f>IF(ISBLANK(AI119),"",Short1[[#This Row],[Adj Close]]/AI119-1)</f>
        <v>7.6530612244896101E-3</v>
      </c>
      <c r="AK118" s="29">
        <v>43556</v>
      </c>
      <c r="AL118" s="44">
        <v>49.76</v>
      </c>
      <c r="AM118" s="33">
        <f>IF(ISBLANK(AL119),"",Short2[[#This Row],[Adj Close]]/AL119-1)</f>
        <v>4.6037418541097219E-2</v>
      </c>
      <c r="AN118" s="37">
        <v>43556</v>
      </c>
      <c r="AO118" s="44">
        <v>121.83</v>
      </c>
      <c r="AP118" s="36">
        <f>IF(ISBLANK(AO119),"",Short3[[#This Row],[Adj Close]]/AO119-1)</f>
        <v>-8.0320072469238335E-2</v>
      </c>
    </row>
    <row r="119" spans="1:42" x14ac:dyDescent="0.25">
      <c r="A119" s="37">
        <v>43549</v>
      </c>
      <c r="B119" s="39">
        <v>2834.3999020000001</v>
      </c>
      <c r="C119" s="36">
        <f>IF(ISBLANK(B120), "", GSPC[[#This Row],[Adj Close]]/B120-1)</f>
        <v>1.2029071724360518E-2</v>
      </c>
      <c r="D119" s="37">
        <v>43549</v>
      </c>
      <c r="E119" s="44">
        <v>29.25</v>
      </c>
      <c r="F119" s="36">
        <f>IF(ISBLANK(E120), "", Long0[[#This Row],[Adj Close]]/E120-1)</f>
        <v>4.4642857142857206E-2</v>
      </c>
      <c r="G119" s="29">
        <v>43549</v>
      </c>
      <c r="H119" s="44">
        <v>51.48</v>
      </c>
      <c r="I119" s="33">
        <f>IF(ISBLANK(H120),"",Long1[[#This Row],[Adj Close]]/H120-1)</f>
        <v>2.5089605734766929E-2</v>
      </c>
      <c r="J119" s="37">
        <v>43549</v>
      </c>
      <c r="K119" s="44">
        <v>28.3</v>
      </c>
      <c r="L119" s="36">
        <f>IF(ISBLANK(K120),"",Long2[[#This Row],[Adj Close]]/K120-1)</f>
        <v>-2.8188865398167673E-3</v>
      </c>
      <c r="M119" s="29">
        <v>43549</v>
      </c>
      <c r="N119" s="44">
        <v>32.299999999999997</v>
      </c>
      <c r="O119" s="33">
        <f>IF(ISBLANK(N120),"",Long3[[#This Row],[Adj Close]]/N120-1)</f>
        <v>-8.8984351027924236E-3</v>
      </c>
      <c r="P119" s="37">
        <v>43549</v>
      </c>
      <c r="Q119" s="44">
        <v>35.277027660000002</v>
      </c>
      <c r="R119" s="36">
        <f>IF(ISBLANK(Q120),"",Long4[[#This Row],[Adj Close]]/Q120-1)</f>
        <v>5.468295520651556E-2</v>
      </c>
      <c r="S119" s="29">
        <v>43549</v>
      </c>
      <c r="T119" s="44">
        <v>70.134974799999995</v>
      </c>
      <c r="U119" s="33">
        <f>IF(ISBLANK(T120),"",Long5[[#This Row],[Adj Close]]/T120-1)</f>
        <v>4.4275684195443477E-2</v>
      </c>
      <c r="V119" s="37">
        <v>43549</v>
      </c>
      <c r="W119" s="44">
        <v>161.62</v>
      </c>
      <c r="X119" s="36">
        <f>IF(ISBLANK(W120),"",Long6[[#This Row],[Adj Close]]/W120-1)</f>
        <v>4.4056847545219657E-2</v>
      </c>
      <c r="AE119" s="29">
        <v>43549</v>
      </c>
      <c r="AF119" s="44">
        <v>61.2</v>
      </c>
      <c r="AG119" s="33">
        <f>IF(ISBLANK(AF120),"",Short0[[#This Row],[Adj Close]]/AF120-1)</f>
        <v>2.9956243688993522E-2</v>
      </c>
      <c r="AH119" s="37">
        <v>43549</v>
      </c>
      <c r="AI119" s="44">
        <v>70.56</v>
      </c>
      <c r="AJ119" s="36">
        <f>IF(ISBLANK(AI120),"",Short1[[#This Row],[Adj Close]]/AI120-1)</f>
        <v>2.4836601307189676E-2</v>
      </c>
      <c r="AK119" s="29">
        <v>43549</v>
      </c>
      <c r="AL119" s="44">
        <v>47.57</v>
      </c>
      <c r="AM119" s="33">
        <f>IF(ISBLANK(AL120),"",Short2[[#This Row],[Adj Close]]/AL120-1)</f>
        <v>-9.371095376926375E-3</v>
      </c>
      <c r="AN119" s="37">
        <v>43549</v>
      </c>
      <c r="AO119" s="44">
        <v>132.47</v>
      </c>
      <c r="AP119" s="36">
        <f>IF(ISBLANK(AO120),"",Short3[[#This Row],[Adj Close]]/AO120-1)</f>
        <v>4.7856351843062805E-2</v>
      </c>
    </row>
    <row r="120" spans="1:42" x14ac:dyDescent="0.25">
      <c r="A120" s="37">
        <v>43542</v>
      </c>
      <c r="B120" s="39">
        <v>2800.709961</v>
      </c>
      <c r="C120" s="36">
        <f>IF(ISBLANK(B121), "", GSPC[[#This Row],[Adj Close]]/B121-1)</f>
        <v>-7.713081812541378E-3</v>
      </c>
      <c r="D120" s="37">
        <v>43542</v>
      </c>
      <c r="E120" s="44">
        <v>28</v>
      </c>
      <c r="F120" s="36">
        <f>IF(ISBLANK(E121), "", Long0[[#This Row],[Adj Close]]/E121-1)</f>
        <v>4.3997017151379492E-2</v>
      </c>
      <c r="G120" s="29">
        <v>43542</v>
      </c>
      <c r="H120" s="44">
        <v>50.22</v>
      </c>
      <c r="I120" s="33">
        <f>IF(ISBLANK(H121),"",Long1[[#This Row],[Adj Close]]/H121-1)</f>
        <v>5.5263710863626692E-2</v>
      </c>
      <c r="J120" s="37">
        <v>43542</v>
      </c>
      <c r="K120" s="44">
        <v>28.38</v>
      </c>
      <c r="L120" s="36">
        <f>IF(ISBLANK(K121),"",Long2[[#This Row],[Adj Close]]/K121-1)</f>
        <v>1.6475644699140313E-2</v>
      </c>
      <c r="M120" s="29">
        <v>43542</v>
      </c>
      <c r="N120" s="44">
        <v>32.590000000000003</v>
      </c>
      <c r="O120" s="33">
        <f>IF(ISBLANK(N121),"",Long3[[#This Row],[Adj Close]]/N121-1)</f>
        <v>1.6214530714063091E-2</v>
      </c>
      <c r="P120" s="37">
        <v>43542</v>
      </c>
      <c r="Q120" s="44">
        <v>33.447992579999998</v>
      </c>
      <c r="R120" s="36">
        <f>IF(ISBLANK(Q121),"",Long4[[#This Row],[Adj Close]]/Q121-1)</f>
        <v>1.6257759385161163E-2</v>
      </c>
      <c r="S120" s="29">
        <v>43542</v>
      </c>
      <c r="T120" s="44">
        <v>67.161359649999994</v>
      </c>
      <c r="U120" s="33">
        <f>IF(ISBLANK(T121),"",Long5[[#This Row],[Adj Close]]/T121-1)</f>
        <v>6.6636099648479163E-2</v>
      </c>
      <c r="V120" s="37">
        <v>43542</v>
      </c>
      <c r="W120" s="44">
        <v>154.80000000000001</v>
      </c>
      <c r="X120" s="36">
        <f>IF(ISBLANK(W121),"",Long6[[#This Row],[Adj Close]]/W121-1)</f>
        <v>4.5451475653407236E-2</v>
      </c>
      <c r="AE120" s="29">
        <v>43542</v>
      </c>
      <c r="AF120" s="44">
        <v>59.42</v>
      </c>
      <c r="AG120" s="33">
        <f>IF(ISBLANK(AF121),"",Short0[[#This Row],[Adj Close]]/AF121-1)</f>
        <v>-9.5015835972661611E-3</v>
      </c>
      <c r="AH120" s="37">
        <v>43542</v>
      </c>
      <c r="AI120" s="44">
        <v>68.849999999999994</v>
      </c>
      <c r="AJ120" s="36">
        <f>IF(ISBLANK(AI121),"",Short1[[#This Row],[Adj Close]]/AI121-1)</f>
        <v>1.7888823181549274E-2</v>
      </c>
      <c r="AK120" s="29">
        <v>43542</v>
      </c>
      <c r="AL120" s="44">
        <v>48.02</v>
      </c>
      <c r="AM120" s="33">
        <f>IF(ISBLANK(AL121),"",Short2[[#This Row],[Adj Close]]/AL121-1)</f>
        <v>9.8843322818087387E-3</v>
      </c>
      <c r="AN120" s="37">
        <v>43542</v>
      </c>
      <c r="AO120" s="44">
        <v>126.42</v>
      </c>
      <c r="AP120" s="36">
        <f>IF(ISBLANK(AO121),"",Short3[[#This Row],[Adj Close]]/AO121-1)</f>
        <v>2.505473120895152E-2</v>
      </c>
    </row>
    <row r="121" spans="1:42" x14ac:dyDescent="0.25">
      <c r="A121" s="37">
        <v>43535</v>
      </c>
      <c r="B121" s="39">
        <v>2822.4799800000001</v>
      </c>
      <c r="C121" s="36">
        <f>IF(ISBLANK(B122), "", GSPC[[#This Row],[Adj Close]]/B122-1)</f>
        <v>2.8949283113974156E-2</v>
      </c>
      <c r="D121" s="37">
        <v>43535</v>
      </c>
      <c r="E121" s="44">
        <v>26.82</v>
      </c>
      <c r="F121" s="36">
        <f>IF(ISBLANK(E122), "", Long0[[#This Row],[Adj Close]]/E122-1)</f>
        <v>1.6294050776809454E-2</v>
      </c>
      <c r="G121" s="29">
        <v>43535</v>
      </c>
      <c r="H121" s="44">
        <v>47.59</v>
      </c>
      <c r="I121" s="33">
        <f>IF(ISBLANK(H122),"",Long1[[#This Row],[Adj Close]]/H122-1)</f>
        <v>-5.4816285998013914E-2</v>
      </c>
      <c r="J121" s="37">
        <v>43535</v>
      </c>
      <c r="K121" s="44">
        <v>27.92</v>
      </c>
      <c r="L121" s="36">
        <f>IF(ISBLANK(K122),"",Long2[[#This Row],[Adj Close]]/K122-1)</f>
        <v>-0.10713143588103602</v>
      </c>
      <c r="M121" s="29">
        <v>43535</v>
      </c>
      <c r="N121" s="44">
        <v>32.07</v>
      </c>
      <c r="O121" s="33">
        <f>IF(ISBLANK(N122),"",Long3[[#This Row],[Adj Close]]/N122-1)</f>
        <v>-3.1084861672365793E-3</v>
      </c>
      <c r="P121" s="37">
        <v>43535</v>
      </c>
      <c r="Q121" s="44">
        <v>32.912902529999997</v>
      </c>
      <c r="R121" s="36">
        <f>IF(ISBLANK(Q122),"",Long4[[#This Row],[Adj Close]]/Q122-1)</f>
        <v>-1.2551079976649282E-2</v>
      </c>
      <c r="S121" s="29">
        <v>43535</v>
      </c>
      <c r="T121" s="44">
        <v>62.965579050000002</v>
      </c>
      <c r="U121" s="33">
        <f>IF(ISBLANK(T122),"",Long5[[#This Row],[Adj Close]]/T122-1)</f>
        <v>-1.7715057799129186E-2</v>
      </c>
      <c r="V121" s="37">
        <v>43535</v>
      </c>
      <c r="W121" s="44">
        <v>148.07</v>
      </c>
      <c r="X121" s="36">
        <f>IF(ISBLANK(W122),"",Long6[[#This Row],[Adj Close]]/W122-1)</f>
        <v>-7.8397212543555028E-3</v>
      </c>
      <c r="AE121" s="29">
        <v>43535</v>
      </c>
      <c r="AF121" s="44">
        <v>59.99</v>
      </c>
      <c r="AG121" s="33">
        <f>IF(ISBLANK(AF122),"",Short0[[#This Row],[Adj Close]]/AF122-1)</f>
        <v>-2.3441315318248335E-2</v>
      </c>
      <c r="AH121" s="37">
        <v>43535</v>
      </c>
      <c r="AI121" s="44">
        <v>67.64</v>
      </c>
      <c r="AJ121" s="36">
        <f>IF(ISBLANK(AI122),"",Short1[[#This Row],[Adj Close]]/AI122-1)</f>
        <v>-1.7431725740848392E-2</v>
      </c>
      <c r="AK121" s="29">
        <v>43535</v>
      </c>
      <c r="AL121" s="44">
        <v>47.55</v>
      </c>
      <c r="AM121" s="33">
        <f>IF(ISBLANK(AL122),"",Short2[[#This Row],[Adj Close]]/AL122-1)</f>
        <v>-8.9620675281366635E-3</v>
      </c>
      <c r="AN121" s="37">
        <v>43535</v>
      </c>
      <c r="AO121" s="44">
        <v>123.33</v>
      </c>
      <c r="AP121" s="36">
        <f>IF(ISBLANK(AO122),"",Short3[[#This Row],[Adj Close]]/AO122-1)</f>
        <v>-9.2360906682366739E-2</v>
      </c>
    </row>
    <row r="122" spans="1:42" x14ac:dyDescent="0.25">
      <c r="A122" s="37">
        <v>43528</v>
      </c>
      <c r="B122" s="39">
        <v>2743.070068</v>
      </c>
      <c r="C122" s="36">
        <f>IF(ISBLANK(B123), "", GSPC[[#This Row],[Adj Close]]/B123-1)</f>
        <v>-2.162146110150065E-2</v>
      </c>
      <c r="D122" s="37">
        <v>43528</v>
      </c>
      <c r="E122" s="44">
        <v>26.39</v>
      </c>
      <c r="F122" s="36">
        <f>IF(ISBLANK(E123), "", Long0[[#This Row],[Adj Close]]/E123-1)</f>
        <v>-0.15035415325177071</v>
      </c>
      <c r="G122" s="29">
        <v>43528</v>
      </c>
      <c r="H122" s="44">
        <v>50.35</v>
      </c>
      <c r="I122" s="33">
        <f>IF(ISBLANK(H123),"",Long1[[#This Row],[Adj Close]]/H123-1)</f>
        <v>-6.8627450980392135E-2</v>
      </c>
      <c r="J122" s="37">
        <v>43528</v>
      </c>
      <c r="K122" s="44">
        <v>31.27</v>
      </c>
      <c r="L122" s="36">
        <f>IF(ISBLANK(K123),"",Long2[[#This Row],[Adj Close]]/K123-1)</f>
        <v>-5.7280675309014262E-2</v>
      </c>
      <c r="M122" s="29">
        <v>43528</v>
      </c>
      <c r="N122" s="44">
        <v>32.17</v>
      </c>
      <c r="O122" s="33">
        <f>IF(ISBLANK(N123),"",Long3[[#This Row],[Adj Close]]/N123-1)</f>
        <v>2.3870146403564663E-2</v>
      </c>
      <c r="P122" s="37">
        <v>43528</v>
      </c>
      <c r="Q122" s="44">
        <v>33.33124566</v>
      </c>
      <c r="R122" s="36">
        <f>IF(ISBLANK(Q123),"",Long4[[#This Row],[Adj Close]]/Q123-1)</f>
        <v>-2.4487471526195903E-2</v>
      </c>
      <c r="S122" s="29">
        <v>43528</v>
      </c>
      <c r="T122" s="44">
        <v>64.101134349999995</v>
      </c>
      <c r="U122" s="33">
        <f>IF(ISBLANK(T123),"",Long5[[#This Row],[Adj Close]]/T123-1)</f>
        <v>-8.6322369400207988E-3</v>
      </c>
      <c r="V122" s="37">
        <v>43528</v>
      </c>
      <c r="W122" s="44">
        <v>149.24</v>
      </c>
      <c r="X122" s="36">
        <f>IF(ISBLANK(W123),"",Long6[[#This Row],[Adj Close]]/W123-1)</f>
        <v>0.25962187711006091</v>
      </c>
      <c r="AE122" s="29">
        <v>43528</v>
      </c>
      <c r="AF122" s="44">
        <v>61.43</v>
      </c>
      <c r="AG122" s="33">
        <f>IF(ISBLANK(AF123),"",Short0[[#This Row],[Adj Close]]/AF123-1)</f>
        <v>-1.3006015282067684E-3</v>
      </c>
      <c r="AH122" s="37">
        <v>43528</v>
      </c>
      <c r="AI122" s="44">
        <v>68.84</v>
      </c>
      <c r="AJ122" s="36">
        <f>IF(ISBLANK(AI123),"",Short1[[#This Row],[Adj Close]]/AI123-1)</f>
        <v>0.15174836874686304</v>
      </c>
      <c r="AK122" s="29">
        <v>43528</v>
      </c>
      <c r="AL122" s="44">
        <v>47.98</v>
      </c>
      <c r="AM122" s="33">
        <f>IF(ISBLANK(AL123),"",Short2[[#This Row],[Adj Close]]/AL123-1)</f>
        <v>-2.5193010971150009E-2</v>
      </c>
      <c r="AN122" s="37">
        <v>43528</v>
      </c>
      <c r="AO122" s="44">
        <v>135.88</v>
      </c>
      <c r="AP122" s="36">
        <f>IF(ISBLANK(AO123),"",Short3[[#This Row],[Adj Close]]/AO123-1)</f>
        <v>2.6128983537230033E-2</v>
      </c>
    </row>
    <row r="123" spans="1:42" x14ac:dyDescent="0.25">
      <c r="A123" s="37">
        <v>43521</v>
      </c>
      <c r="B123" s="39">
        <v>2803.6899410000001</v>
      </c>
      <c r="C123" s="36">
        <f>IF(ISBLANK(B124), "", GSPC[[#This Row],[Adj Close]]/B124-1)</f>
        <v>3.9460513801459207E-3</v>
      </c>
      <c r="D123" s="37">
        <v>43521</v>
      </c>
      <c r="E123" s="44">
        <v>31.06</v>
      </c>
      <c r="F123" s="36">
        <f>IF(ISBLANK(E124), "", Long0[[#This Row],[Adj Close]]/E124-1)</f>
        <v>-1.4593908629441654E-2</v>
      </c>
      <c r="G123" s="29">
        <v>43521</v>
      </c>
      <c r="H123" s="44">
        <v>54.06</v>
      </c>
      <c r="I123" s="33">
        <f>IF(ISBLANK(H124),"",Long1[[#This Row],[Adj Close]]/H124-1)</f>
        <v>-9.2191435768261831E-2</v>
      </c>
      <c r="J123" s="37">
        <v>43521</v>
      </c>
      <c r="K123" s="44">
        <v>33.17</v>
      </c>
      <c r="L123" s="36">
        <f>IF(ISBLANK(K124),"",Long2[[#This Row],[Adj Close]]/K124-1)</f>
        <v>3.8509705698184016E-2</v>
      </c>
      <c r="M123" s="29">
        <v>43521</v>
      </c>
      <c r="N123" s="44">
        <v>31.42</v>
      </c>
      <c r="O123" s="33">
        <f>IF(ISBLANK(N124),"",Long3[[#This Row],[Adj Close]]/N124-1)</f>
        <v>2.847790507364989E-2</v>
      </c>
      <c r="P123" s="37">
        <v>43521</v>
      </c>
      <c r="Q123" s="44">
        <v>34.167931920000001</v>
      </c>
      <c r="R123" s="36">
        <f>IF(ISBLANK(Q124),"",Long4[[#This Row],[Adj Close]]/Q124-1)</f>
        <v>1.8266164105537719E-2</v>
      </c>
      <c r="S123" s="29">
        <v>43521</v>
      </c>
      <c r="T123" s="44">
        <v>64.659288649999993</v>
      </c>
      <c r="U123" s="33">
        <f>IF(ISBLANK(T124),"",Long5[[#This Row],[Adj Close]]/T124-1)</f>
        <v>-2.0982077808538557E-2</v>
      </c>
      <c r="V123" s="37">
        <v>43521</v>
      </c>
      <c r="W123" s="44">
        <v>118.48</v>
      </c>
      <c r="X123" s="36">
        <f>IF(ISBLANK(W124),"",Long6[[#This Row],[Adj Close]]/W124-1)</f>
        <v>9.4572718752663487E-3</v>
      </c>
      <c r="AE123" s="29">
        <v>43521</v>
      </c>
      <c r="AF123" s="44">
        <v>61.51</v>
      </c>
      <c r="AG123" s="33">
        <f>IF(ISBLANK(AF124),"",Short0[[#This Row],[Adj Close]]/AF124-1)</f>
        <v>3.6045140643422569E-2</v>
      </c>
      <c r="AH123" s="37">
        <v>43521</v>
      </c>
      <c r="AI123" s="44">
        <v>59.77</v>
      </c>
      <c r="AJ123" s="36">
        <f>IF(ISBLANK(AI124),"",Short1[[#This Row],[Adj Close]]/AI124-1)</f>
        <v>3.3573946617424522E-3</v>
      </c>
      <c r="AK123" s="29">
        <v>43521</v>
      </c>
      <c r="AL123" s="44">
        <v>49.22</v>
      </c>
      <c r="AM123" s="33">
        <f>IF(ISBLANK(AL124),"",Short2[[#This Row],[Adj Close]]/AL124-1)</f>
        <v>2.0315091210613589E-2</v>
      </c>
      <c r="AN123" s="37">
        <v>43521</v>
      </c>
      <c r="AO123" s="44">
        <v>132.41999999999999</v>
      </c>
      <c r="AP123" s="36">
        <f>IF(ISBLANK(AO124),"",Short3[[#This Row],[Adj Close]]/AO124-1)</f>
        <v>-1.5684233999851416E-2</v>
      </c>
    </row>
    <row r="124" spans="1:42" x14ac:dyDescent="0.25">
      <c r="A124" s="37">
        <v>43514</v>
      </c>
      <c r="B124" s="39">
        <v>2792.669922</v>
      </c>
      <c r="C124" s="36">
        <f>IF(ISBLANK(B125), "", GSPC[[#This Row],[Adj Close]]/B125-1)</f>
        <v>6.1499579900938794E-3</v>
      </c>
      <c r="D124" s="37">
        <v>43514</v>
      </c>
      <c r="E124" s="44">
        <v>31.52</v>
      </c>
      <c r="F124" s="36">
        <f>IF(ISBLANK(E125), "", Long0[[#This Row],[Adj Close]]/E125-1)</f>
        <v>3.8550247116968528E-2</v>
      </c>
      <c r="G124" s="29">
        <v>43514</v>
      </c>
      <c r="H124" s="44">
        <v>59.55</v>
      </c>
      <c r="I124" s="33">
        <f>IF(ISBLANK(H125),"",Long1[[#This Row],[Adj Close]]/H125-1)</f>
        <v>9.6642929806713962E-3</v>
      </c>
      <c r="J124" s="37">
        <v>43514</v>
      </c>
      <c r="K124" s="44">
        <v>31.94</v>
      </c>
      <c r="L124" s="36">
        <f>IF(ISBLANK(K125),"",Long2[[#This Row],[Adj Close]]/K125-1)</f>
        <v>1.719745222929947E-2</v>
      </c>
      <c r="M124" s="29">
        <v>43514</v>
      </c>
      <c r="N124" s="44">
        <v>30.55</v>
      </c>
      <c r="O124" s="33">
        <f>IF(ISBLANK(N125),"",Long3[[#This Row],[Adj Close]]/N125-1)</f>
        <v>-1.6103059581320411E-2</v>
      </c>
      <c r="P124" s="37">
        <v>43514</v>
      </c>
      <c r="Q124" s="44">
        <v>33.555010590000002</v>
      </c>
      <c r="R124" s="36">
        <f>IF(ISBLANK(Q125),"",Long4[[#This Row],[Adj Close]]/Q125-1)</f>
        <v>2.679368859779685E-2</v>
      </c>
      <c r="S124" s="29">
        <v>43514</v>
      </c>
      <c r="T124" s="44">
        <v>66.045051049999998</v>
      </c>
      <c r="U124" s="33">
        <f>IF(ISBLANK(T125),"",Long5[[#This Row],[Adj Close]]/T125-1)</f>
        <v>1.239120814279393E-2</v>
      </c>
      <c r="V124" s="37">
        <v>43514</v>
      </c>
      <c r="W124" s="44">
        <v>117.37</v>
      </c>
      <c r="X124" s="36">
        <f>IF(ISBLANK(W125),"",Long6[[#This Row],[Adj Close]]/W125-1)</f>
        <v>6.6515220354384397E-2</v>
      </c>
      <c r="AE124" s="29">
        <v>43514</v>
      </c>
      <c r="AF124" s="44">
        <v>59.37</v>
      </c>
      <c r="AG124" s="33">
        <f>IF(ISBLANK(AF125),"",Short0[[#This Row],[Adj Close]]/AF125-1)</f>
        <v>-1.3456686291001274E-3</v>
      </c>
      <c r="AH124" s="37">
        <v>43514</v>
      </c>
      <c r="AI124" s="44">
        <v>59.57</v>
      </c>
      <c r="AJ124" s="36">
        <f>IF(ISBLANK(AI125),"",Short1[[#This Row],[Adj Close]]/AI125-1)</f>
        <v>1.2062521236833268E-2</v>
      </c>
      <c r="AK124" s="29">
        <v>43514</v>
      </c>
      <c r="AL124" s="44">
        <v>48.24</v>
      </c>
      <c r="AM124" s="33">
        <f>IF(ISBLANK(AL125),"",Short2[[#This Row],[Adj Close]]/AL125-1)</f>
        <v>4.4381900844338684E-2</v>
      </c>
      <c r="AN124" s="37">
        <v>43514</v>
      </c>
      <c r="AO124" s="44">
        <v>134.53</v>
      </c>
      <c r="AP124" s="36">
        <f>IF(ISBLANK(AO125),"",Short3[[#This Row],[Adj Close]]/AO125-1)</f>
        <v>4.9294126823180573E-2</v>
      </c>
    </row>
    <row r="125" spans="1:42" x14ac:dyDescent="0.25">
      <c r="A125" s="37">
        <v>43507</v>
      </c>
      <c r="B125" s="39">
        <v>2775.6000979999999</v>
      </c>
      <c r="C125" s="36">
        <f>IF(ISBLANK(B126), "", GSPC[[#This Row],[Adj Close]]/B126-1)</f>
        <v>2.5008574207868506E-2</v>
      </c>
      <c r="D125" s="37">
        <v>43507</v>
      </c>
      <c r="E125" s="44">
        <v>30.35</v>
      </c>
      <c r="F125" s="36">
        <f>IF(ISBLANK(E126), "", Long0[[#This Row],[Adj Close]]/E126-1)</f>
        <v>1.3355592654424209E-2</v>
      </c>
      <c r="G125" s="29">
        <v>43507</v>
      </c>
      <c r="H125" s="44">
        <v>58.98</v>
      </c>
      <c r="I125" s="33">
        <f>IF(ISBLANK(H126),"",Long1[[#This Row],[Adj Close]]/H126-1)</f>
        <v>-2.9615004935834244E-2</v>
      </c>
      <c r="J125" s="37">
        <v>43507</v>
      </c>
      <c r="K125" s="44">
        <v>31.4</v>
      </c>
      <c r="L125" s="36">
        <f>IF(ISBLANK(K126),"",Long2[[#This Row],[Adj Close]]/K126-1)</f>
        <v>-2.7261462205700249E-2</v>
      </c>
      <c r="M125" s="29">
        <v>43507</v>
      </c>
      <c r="N125" s="44">
        <v>31.05</v>
      </c>
      <c r="O125" s="33">
        <f>IF(ISBLANK(N126),"",Long3[[#This Row],[Adj Close]]/N126-1)</f>
        <v>-8.6206896551723755E-3</v>
      </c>
      <c r="P125" s="37">
        <v>43507</v>
      </c>
      <c r="Q125" s="44">
        <v>32.679408690000002</v>
      </c>
      <c r="R125" s="36">
        <f>IF(ISBLANK(Q126),"",Long4[[#This Row],[Adj Close]]/Q126-1)</f>
        <v>4.7861202512713419E-3</v>
      </c>
      <c r="S125" s="29">
        <v>43507</v>
      </c>
      <c r="T125" s="44">
        <v>65.236689650000002</v>
      </c>
      <c r="U125" s="33">
        <f>IF(ISBLANK(T126),"",Long5[[#This Row],[Adj Close]]/T126-1)</f>
        <v>3.2597105864432541E-2</v>
      </c>
      <c r="V125" s="37">
        <v>43507</v>
      </c>
      <c r="W125" s="44">
        <v>110.05</v>
      </c>
      <c r="X125" s="36">
        <f>IF(ISBLANK(W126),"",Long6[[#This Row],[Adj Close]]/W126-1)</f>
        <v>5.9905614947510344E-2</v>
      </c>
      <c r="AE125" s="29">
        <v>43507</v>
      </c>
      <c r="AF125" s="44">
        <v>59.45</v>
      </c>
      <c r="AG125" s="33">
        <f>IF(ISBLANK(AF126),"",Short0[[#This Row],[Adj Close]]/AF126-1)</f>
        <v>1.8677176148046648E-2</v>
      </c>
      <c r="AH125" s="37">
        <v>43507</v>
      </c>
      <c r="AI125" s="44">
        <v>58.86</v>
      </c>
      <c r="AJ125" s="36">
        <f>IF(ISBLANK(AI126),"",Short1[[#This Row],[Adj Close]]/AI126-1)</f>
        <v>-6.4145847400405298E-3</v>
      </c>
      <c r="AK125" s="29">
        <v>43507</v>
      </c>
      <c r="AL125" s="44">
        <v>46.19</v>
      </c>
      <c r="AM125" s="33">
        <f>IF(ISBLANK(AL126),"",Short2[[#This Row],[Adj Close]]/AL126-1)</f>
        <v>-2.5938422606495259E-2</v>
      </c>
      <c r="AN125" s="37">
        <v>43507</v>
      </c>
      <c r="AO125" s="44">
        <v>128.21</v>
      </c>
      <c r="AP125" s="36">
        <f>IF(ISBLANK(AO126),"",Short3[[#This Row],[Adj Close]]/AO126-1)</f>
        <v>2.6994553027875678E-2</v>
      </c>
    </row>
    <row r="126" spans="1:42" x14ac:dyDescent="0.25">
      <c r="A126" s="37">
        <v>43500</v>
      </c>
      <c r="B126" s="39">
        <v>2707.8798830000001</v>
      </c>
      <c r="C126" s="36">
        <f>IF(ISBLANK(B127), "", GSPC[[#This Row],[Adj Close]]/B127-1)</f>
        <v>4.9873970934610767E-4</v>
      </c>
      <c r="D126" s="37">
        <v>43500</v>
      </c>
      <c r="E126" s="44">
        <v>29.95</v>
      </c>
      <c r="F126" s="36">
        <f>IF(ISBLANK(E127), "", Long0[[#This Row],[Adj Close]]/E127-1)</f>
        <v>6.1680255228642178E-2</v>
      </c>
      <c r="G126" s="29">
        <v>43500</v>
      </c>
      <c r="H126" s="44">
        <v>60.78</v>
      </c>
      <c r="I126" s="33">
        <f>IF(ISBLANK(H127),"",Long1[[#This Row],[Adj Close]]/H127-1)</f>
        <v>-1.6425755584756896E-3</v>
      </c>
      <c r="J126" s="37">
        <v>43500</v>
      </c>
      <c r="K126" s="44">
        <v>32.28</v>
      </c>
      <c r="L126" s="36">
        <f>IF(ISBLANK(K127),"",Long2[[#This Row],[Adj Close]]/K127-1)</f>
        <v>4.0954530796517341E-2</v>
      </c>
      <c r="M126" s="29">
        <v>43500</v>
      </c>
      <c r="N126" s="44">
        <v>31.32</v>
      </c>
      <c r="O126" s="33">
        <f>IF(ISBLANK(N127),"",Long3[[#This Row],[Adj Close]]/N127-1)</f>
        <v>1.7543859649122862E-2</v>
      </c>
      <c r="P126" s="37">
        <v>43500</v>
      </c>
      <c r="Q126" s="44">
        <v>32.523746129999999</v>
      </c>
      <c r="R126" s="36">
        <f>IF(ISBLANK(Q127),"",Long4[[#This Row],[Adj Close]]/Q127-1)</f>
        <v>3.0200308166409728E-2</v>
      </c>
      <c r="S126" s="29">
        <v>43500</v>
      </c>
      <c r="T126" s="44">
        <v>63.177292749999999</v>
      </c>
      <c r="U126" s="33">
        <f>IF(ISBLANK(T127),"",Long5[[#This Row],[Adj Close]]/T127-1)</f>
        <v>-3.1425199173797602E-2</v>
      </c>
      <c r="V126" s="37">
        <v>43500</v>
      </c>
      <c r="W126" s="44">
        <v>103.83</v>
      </c>
      <c r="X126" s="36">
        <f>IF(ISBLANK(W127),"",Long6[[#This Row],[Adj Close]]/W127-1)</f>
        <v>5.027311349382968E-2</v>
      </c>
      <c r="AE126" s="29">
        <v>43500</v>
      </c>
      <c r="AF126" s="44">
        <v>58.36</v>
      </c>
      <c r="AG126" s="33">
        <f>IF(ISBLANK(AF127),"",Short0[[#This Row],[Adj Close]]/AF127-1)</f>
        <v>3.5302465850629794E-2</v>
      </c>
      <c r="AH126" s="37">
        <v>43500</v>
      </c>
      <c r="AI126" s="44">
        <v>59.24</v>
      </c>
      <c r="AJ126" s="36">
        <f>IF(ISBLANK(AI127),"",Short1[[#This Row],[Adj Close]]/AI127-1)</f>
        <v>2.8472222222222232E-2</v>
      </c>
      <c r="AK126" s="29">
        <v>43500</v>
      </c>
      <c r="AL126" s="44">
        <v>47.42</v>
      </c>
      <c r="AM126" s="33">
        <f>IF(ISBLANK(AL127),"",Short2[[#This Row],[Adj Close]]/AL127-1)</f>
        <v>5.6830844662357993E-2</v>
      </c>
      <c r="AN126" s="37">
        <v>43500</v>
      </c>
      <c r="AO126" s="44">
        <v>124.84</v>
      </c>
      <c r="AP126" s="36">
        <f>IF(ISBLANK(AO127),"",Short3[[#This Row],[Adj Close]]/AO127-1)</f>
        <v>4.0766986244268555E-2</v>
      </c>
    </row>
    <row r="127" spans="1:42" x14ac:dyDescent="0.25">
      <c r="A127" s="37">
        <v>43493</v>
      </c>
      <c r="B127" s="39">
        <v>2706.530029</v>
      </c>
      <c r="C127" s="36">
        <f>IF(ISBLANK(B128), "", GSPC[[#This Row],[Adj Close]]/B128-1)</f>
        <v>1.5674964665955082E-2</v>
      </c>
      <c r="D127" s="37">
        <v>43493</v>
      </c>
      <c r="E127" s="44">
        <v>28.21</v>
      </c>
      <c r="F127" s="36">
        <f>IF(ISBLANK(E128), "", Long0[[#This Row],[Adj Close]]/E128-1)</f>
        <v>-4.5346869712351912E-2</v>
      </c>
      <c r="G127" s="29">
        <v>43493</v>
      </c>
      <c r="H127" s="44">
        <v>60.88</v>
      </c>
      <c r="I127" s="33">
        <f>IF(ISBLANK(H128),"",Long1[[#This Row],[Adj Close]]/H128-1)</f>
        <v>-1.4727302152451771E-2</v>
      </c>
      <c r="J127" s="37">
        <v>43493</v>
      </c>
      <c r="K127" s="44">
        <v>31.01</v>
      </c>
      <c r="L127" s="36">
        <f>IF(ISBLANK(K128),"",Long2[[#This Row],[Adj Close]]/K128-1)</f>
        <v>-2.9724655819774681E-2</v>
      </c>
      <c r="M127" s="29">
        <v>43493</v>
      </c>
      <c r="N127" s="44">
        <v>30.78</v>
      </c>
      <c r="O127" s="33">
        <f>IF(ISBLANK(N128),"",Long3[[#This Row],[Adj Close]]/N128-1)</f>
        <v>2.943143812709037E-2</v>
      </c>
      <c r="P127" s="37">
        <v>43493</v>
      </c>
      <c r="Q127" s="44">
        <v>31.570312950000002</v>
      </c>
      <c r="R127" s="36">
        <f>IF(ISBLANK(Q128),"",Long4[[#This Row],[Adj Close]]/Q128-1)</f>
        <v>-1.9933554817275656E-2</v>
      </c>
      <c r="S127" s="29">
        <v>43493</v>
      </c>
      <c r="T127" s="44">
        <v>65.227066300000004</v>
      </c>
      <c r="U127" s="33">
        <f>IF(ISBLANK(T128),"",Long5[[#This Row],[Adj Close]]/T128-1)</f>
        <v>2.0697811945595834E-3</v>
      </c>
      <c r="V127" s="37">
        <v>43493</v>
      </c>
      <c r="W127" s="44">
        <v>98.86</v>
      </c>
      <c r="X127" s="36">
        <f>IF(ISBLANK(W128),"",Long6[[#This Row],[Adj Close]]/W128-1)</f>
        <v>1.4989733059548094E-2</v>
      </c>
      <c r="AE127" s="29">
        <v>43493</v>
      </c>
      <c r="AF127" s="44">
        <v>56.37</v>
      </c>
      <c r="AG127" s="33">
        <f>IF(ISBLANK(AF128),"",Short0[[#This Row],[Adj Close]]/AF128-1)</f>
        <v>-1.1919368974583677E-2</v>
      </c>
      <c r="AH127" s="37">
        <v>43493</v>
      </c>
      <c r="AI127" s="44">
        <v>57.6</v>
      </c>
      <c r="AJ127" s="36">
        <f>IF(ISBLANK(AI128),"",Short1[[#This Row],[Adj Close]]/AI128-1)</f>
        <v>-3.8049117952265732E-3</v>
      </c>
      <c r="AK127" s="29">
        <v>43493</v>
      </c>
      <c r="AL127" s="44">
        <v>44.87</v>
      </c>
      <c r="AM127" s="33">
        <f>IF(ISBLANK(AL128),"",Short2[[#This Row],[Adj Close]]/AL128-1)</f>
        <v>2.0098258150960113E-3</v>
      </c>
      <c r="AN127" s="37">
        <v>43493</v>
      </c>
      <c r="AO127" s="44">
        <v>119.95</v>
      </c>
      <c r="AP127" s="36">
        <f>IF(ISBLANK(AO128),"",Short3[[#This Row],[Adj Close]]/AO128-1)</f>
        <v>1.1809363137916584E-2</v>
      </c>
    </row>
    <row r="128" spans="1:42" x14ac:dyDescent="0.25">
      <c r="A128" s="37">
        <v>43486</v>
      </c>
      <c r="B128" s="39">
        <v>2664.76001</v>
      </c>
      <c r="C128" s="36">
        <f>IF(ISBLANK(B129), "", GSPC[[#This Row],[Adj Close]]/B129-1)</f>
        <v>-2.2278536744484434E-3</v>
      </c>
      <c r="D128" s="37">
        <v>43486</v>
      </c>
      <c r="E128" s="44">
        <v>29.55</v>
      </c>
      <c r="F128" s="36">
        <f>IF(ISBLANK(E129), "", Long0[[#This Row],[Adj Close]]/E129-1)</f>
        <v>1.5115080728272057E-2</v>
      </c>
      <c r="G128" s="29">
        <v>43486</v>
      </c>
      <c r="H128" s="44">
        <v>61.79</v>
      </c>
      <c r="I128" s="33">
        <f>IF(ISBLANK(H129),"",Long1[[#This Row],[Adj Close]]/H129-1)</f>
        <v>-1.5926102882624638E-2</v>
      </c>
      <c r="J128" s="37">
        <v>43486</v>
      </c>
      <c r="K128" s="44">
        <v>31.96</v>
      </c>
      <c r="L128" s="36">
        <f>IF(ISBLANK(K129),"",Long2[[#This Row],[Adj Close]]/K129-1)</f>
        <v>1.2353500158378328E-2</v>
      </c>
      <c r="M128" s="29">
        <v>43486</v>
      </c>
      <c r="N128" s="44">
        <v>29.9</v>
      </c>
      <c r="O128" s="33">
        <f>IF(ISBLANK(N129),"",Long3[[#This Row],[Adj Close]]/N129-1)</f>
        <v>1.1159959418329368E-2</v>
      </c>
      <c r="P128" s="37">
        <v>43486</v>
      </c>
      <c r="Q128" s="44">
        <v>32.21242101</v>
      </c>
      <c r="R128" s="36">
        <f>IF(ISBLANK(Q129),"",Long4[[#This Row],[Adj Close]]/Q129-1)</f>
        <v>3.0180460485376592E-2</v>
      </c>
      <c r="S128" s="29">
        <v>43486</v>
      </c>
      <c r="T128" s="44">
        <v>65.0923394</v>
      </c>
      <c r="U128" s="33">
        <f>IF(ISBLANK(T129),"",Long5[[#This Row],[Adj Close]]/T129-1)</f>
        <v>-2.0419985517740713E-2</v>
      </c>
      <c r="V128" s="37">
        <v>43486</v>
      </c>
      <c r="W128" s="44">
        <v>97.4</v>
      </c>
      <c r="X128" s="36">
        <f>IF(ISBLANK(W129),"",Long6[[#This Row],[Adj Close]]/W129-1)</f>
        <v>4.4728091815939175E-2</v>
      </c>
      <c r="AE128" s="29">
        <v>43486</v>
      </c>
      <c r="AF128" s="44">
        <v>57.05</v>
      </c>
      <c r="AG128" s="33">
        <f>IF(ISBLANK(AF129),"",Short0[[#This Row],[Adj Close]]/AF129-1)</f>
        <v>5.6407544509078367E-3</v>
      </c>
      <c r="AH128" s="37">
        <v>43486</v>
      </c>
      <c r="AI128" s="44">
        <v>57.82</v>
      </c>
      <c r="AJ128" s="36">
        <f>IF(ISBLANK(AI129),"",Short1[[#This Row],[Adj Close]]/AI129-1)</f>
        <v>1.6704765254088372E-2</v>
      </c>
      <c r="AK128" s="29">
        <v>43486</v>
      </c>
      <c r="AL128" s="44">
        <v>44.78</v>
      </c>
      <c r="AM128" s="33">
        <f>IF(ISBLANK(AL129),"",Short2[[#This Row],[Adj Close]]/AL129-1)</f>
        <v>-8.6340491476644132E-3</v>
      </c>
      <c r="AN128" s="37">
        <v>43486</v>
      </c>
      <c r="AO128" s="44">
        <v>118.55</v>
      </c>
      <c r="AP128" s="36">
        <f>IF(ISBLANK(AO129),"",Short3[[#This Row],[Adj Close]]/AO129-1)</f>
        <v>1.5852613538988702E-2</v>
      </c>
    </row>
    <row r="129" spans="1:42" x14ac:dyDescent="0.25">
      <c r="A129" s="37">
        <v>43479</v>
      </c>
      <c r="B129" s="39">
        <v>2670.709961</v>
      </c>
      <c r="C129" s="36">
        <f>IF(ISBLANK(B130), "", GSPC[[#This Row],[Adj Close]]/B130-1)</f>
        <v>2.867584552904634E-2</v>
      </c>
      <c r="D129" s="37">
        <v>43479</v>
      </c>
      <c r="E129" s="44">
        <v>29.11</v>
      </c>
      <c r="F129" s="36">
        <f>IF(ISBLANK(E130), "", Long0[[#This Row],[Adj Close]]/E130-1)</f>
        <v>6.9041498347410801E-2</v>
      </c>
      <c r="G129" s="29">
        <v>43479</v>
      </c>
      <c r="H129" s="44">
        <v>62.79</v>
      </c>
      <c r="I129" s="33">
        <f>IF(ISBLANK(H130),"",Long1[[#This Row],[Adj Close]]/H130-1)</f>
        <v>0.13482739924091813</v>
      </c>
      <c r="J129" s="37">
        <v>43479</v>
      </c>
      <c r="K129" s="44">
        <v>31.57</v>
      </c>
      <c r="L129" s="36">
        <f>IF(ISBLANK(K130),"",Long2[[#This Row],[Adj Close]]/K130-1)</f>
        <v>0.1096660808435852</v>
      </c>
      <c r="M129" s="29">
        <v>43479</v>
      </c>
      <c r="N129" s="44">
        <v>29.57</v>
      </c>
      <c r="O129" s="33">
        <f>IF(ISBLANK(N130),"",Long3[[#This Row],[Adj Close]]/N130-1)</f>
        <v>5.5694394858978979E-2</v>
      </c>
      <c r="P129" s="37">
        <v>43479</v>
      </c>
      <c r="Q129" s="44">
        <v>31.268716739999999</v>
      </c>
      <c r="R129" s="36">
        <f>IF(ISBLANK(Q130),"",Long4[[#This Row],[Adj Close]]/Q130-1)</f>
        <v>0.14012061014544175</v>
      </c>
      <c r="S129" s="29">
        <v>43479</v>
      </c>
      <c r="T129" s="44">
        <v>66.449231749999996</v>
      </c>
      <c r="U129" s="33">
        <f>IF(ISBLANK(T130),"",Long5[[#This Row],[Adj Close]]/T130-1)</f>
        <v>0.13643844634628044</v>
      </c>
      <c r="V129" s="37">
        <v>43479</v>
      </c>
      <c r="W129" s="44">
        <v>93.23</v>
      </c>
      <c r="X129" s="36">
        <f>IF(ISBLANK(W130),"",Long6[[#This Row],[Adj Close]]/W130-1)</f>
        <v>0.17551380658176785</v>
      </c>
      <c r="AE129" s="29">
        <v>43479</v>
      </c>
      <c r="AF129" s="44">
        <v>56.73</v>
      </c>
      <c r="AG129" s="33">
        <f>IF(ISBLANK(AF130),"",Short0[[#This Row],[Adj Close]]/AF130-1)</f>
        <v>8.6365377250095632E-2</v>
      </c>
      <c r="AH129" s="37">
        <v>43479</v>
      </c>
      <c r="AI129" s="44">
        <v>56.87</v>
      </c>
      <c r="AJ129" s="36">
        <f>IF(ISBLANK(AI130),"",Short1[[#This Row],[Adj Close]]/AI130-1)</f>
        <v>8.3238095238095111E-2</v>
      </c>
      <c r="AK129" s="29">
        <v>43479</v>
      </c>
      <c r="AL129" s="44">
        <v>45.17</v>
      </c>
      <c r="AM129" s="33">
        <f>IF(ISBLANK(AL130),"",Short2[[#This Row],[Adj Close]]/AL130-1)</f>
        <v>0.14209860935524654</v>
      </c>
      <c r="AN129" s="37">
        <v>43479</v>
      </c>
      <c r="AO129" s="44">
        <v>116.7</v>
      </c>
      <c r="AP129" s="36">
        <f>IF(ISBLANK(AO130),"",Short3[[#This Row],[Adj Close]]/AO130-1)</f>
        <v>0.15762325166154145</v>
      </c>
    </row>
    <row r="130" spans="1:42" x14ac:dyDescent="0.25">
      <c r="A130" s="37">
        <v>43472</v>
      </c>
      <c r="B130" s="39">
        <v>2596.26001</v>
      </c>
      <c r="C130" s="36">
        <f>IF(ISBLANK(B131), "", GSPC[[#This Row],[Adj Close]]/B131-1)</f>
        <v>2.5403473423068812E-2</v>
      </c>
      <c r="D130" s="37">
        <v>43472</v>
      </c>
      <c r="E130" s="44">
        <v>27.23</v>
      </c>
      <c r="F130" s="36">
        <f>IF(ISBLANK(E131), "", Long0[[#This Row],[Adj Close]]/E131-1)</f>
        <v>-7.2912869121399826E-3</v>
      </c>
      <c r="G130" s="29">
        <v>43472</v>
      </c>
      <c r="H130" s="44">
        <v>55.33</v>
      </c>
      <c r="I130" s="33">
        <f>IF(ISBLANK(H131),"",Long1[[#This Row],[Adj Close]]/H131-1)</f>
        <v>-1.1787819253438192E-2</v>
      </c>
      <c r="J130" s="37">
        <v>43472</v>
      </c>
      <c r="K130" s="44">
        <v>28.45</v>
      </c>
      <c r="L130" s="36">
        <f>IF(ISBLANK(K131),"",Long2[[#This Row],[Adj Close]]/K131-1)</f>
        <v>-3.755074424898508E-2</v>
      </c>
      <c r="M130" s="29">
        <v>43472</v>
      </c>
      <c r="N130" s="44">
        <v>28.01</v>
      </c>
      <c r="O130" s="33">
        <f>IF(ISBLANK(N131),"",Long3[[#This Row],[Adj Close]]/N131-1)</f>
        <v>-1.1644318983768498E-2</v>
      </c>
      <c r="P130" s="37">
        <v>43472</v>
      </c>
      <c r="Q130" s="44">
        <v>27.425797289999998</v>
      </c>
      <c r="R130" s="36">
        <f>IF(ISBLANK(Q131),"",Long4[[#This Row],[Adj Close]]/Q131-1)</f>
        <v>5.3831775700934559E-2</v>
      </c>
      <c r="S130" s="29">
        <v>43472</v>
      </c>
      <c r="T130" s="44">
        <v>58.471474600000001</v>
      </c>
      <c r="U130" s="33">
        <f>IF(ISBLANK(T131),"",Long5[[#This Row],[Adj Close]]/T131-1)</f>
        <v>2.8057435220332216E-3</v>
      </c>
      <c r="V130" s="37">
        <v>43472</v>
      </c>
      <c r="W130" s="44">
        <v>79.31</v>
      </c>
      <c r="X130" s="36">
        <f>IF(ISBLANK(W131),"",Long6[[#This Row],[Adj Close]]/W131-1)</f>
        <v>-0.12999122422114961</v>
      </c>
      <c r="AE130" s="29">
        <v>43472</v>
      </c>
      <c r="AF130" s="44">
        <v>52.22</v>
      </c>
      <c r="AG130" s="33">
        <f>IF(ISBLANK(AF131),"",Short0[[#This Row],[Adj Close]]/AF131-1)</f>
        <v>2.1118498240125128E-2</v>
      </c>
      <c r="AH130" s="37">
        <v>43472</v>
      </c>
      <c r="AI130" s="44">
        <v>52.5</v>
      </c>
      <c r="AJ130" s="36">
        <f>IF(ISBLANK(AI131),"",Short1[[#This Row],[Adj Close]]/AI131-1)</f>
        <v>1.0392609699769073E-2</v>
      </c>
      <c r="AK130" s="29">
        <v>43472</v>
      </c>
      <c r="AL130" s="44">
        <v>39.549999999999997</v>
      </c>
      <c r="AM130" s="33">
        <f>IF(ISBLANK(AL131),"",Short2[[#This Row],[Adj Close]]/AL131-1)</f>
        <v>1.2658227848101333E-3</v>
      </c>
      <c r="AN130" s="37">
        <v>43472</v>
      </c>
      <c r="AO130" s="44">
        <v>100.81</v>
      </c>
      <c r="AP130" s="36">
        <f>IF(ISBLANK(AO131),"",Short3[[#This Row],[Adj Close]]/AO131-1)</f>
        <v>-1.8785283239244666E-2</v>
      </c>
    </row>
    <row r="131" spans="1:42" x14ac:dyDescent="0.25">
      <c r="A131" s="37">
        <v>43465</v>
      </c>
      <c r="B131" s="39">
        <v>2531.9399410000001</v>
      </c>
      <c r="C131" s="36">
        <f>IF(ISBLANK(B132), "", GSPC[[#This Row],[Adj Close]]/B132-1)</f>
        <v>1.8585994989765542E-2</v>
      </c>
      <c r="D131" s="37">
        <v>43465</v>
      </c>
      <c r="E131" s="44">
        <v>27.43</v>
      </c>
      <c r="F131" s="36">
        <f>IF(ISBLANK(E132), "", Long0[[#This Row],[Adj Close]]/E132-1)</f>
        <v>2.5584795321638154E-3</v>
      </c>
      <c r="G131" s="29">
        <v>43465</v>
      </c>
      <c r="H131" s="44">
        <v>55.99</v>
      </c>
      <c r="I131" s="33">
        <f>IF(ISBLANK(H132),"",Long1[[#This Row],[Adj Close]]/H132-1)</f>
        <v>6.0015145778114398E-2</v>
      </c>
      <c r="J131" s="37">
        <v>43465</v>
      </c>
      <c r="K131" s="44">
        <v>29.56</v>
      </c>
      <c r="L131" s="36">
        <f>IF(ISBLANK(K132),"",Long2[[#This Row],[Adj Close]]/K132-1)</f>
        <v>2.6745397707537366E-2</v>
      </c>
      <c r="M131" s="29">
        <v>43465</v>
      </c>
      <c r="N131" s="44">
        <v>28.34</v>
      </c>
      <c r="O131" s="33">
        <f>IF(ISBLANK(N132),"",Long3[[#This Row],[Adj Close]]/N132-1)</f>
        <v>-1.2543554006968605E-2</v>
      </c>
      <c r="P131" s="37">
        <v>43465</v>
      </c>
      <c r="Q131" s="44">
        <v>26.024834250000001</v>
      </c>
      <c r="R131" s="36">
        <f>IF(ISBLANK(Q132),"",Long4[[#This Row],[Adj Close]]/Q132-1)</f>
        <v>2.2162781811234211E-2</v>
      </c>
      <c r="S131" s="29">
        <v>43465</v>
      </c>
      <c r="T131" s="44">
        <v>58.307877650000002</v>
      </c>
      <c r="U131" s="33">
        <f>IF(ISBLANK(T132),"",Long5[[#This Row],[Adj Close]]/T132-1)</f>
        <v>-2.6337448559671239E-3</v>
      </c>
      <c r="V131" s="37">
        <v>43465</v>
      </c>
      <c r="W131" s="44">
        <v>91.16</v>
      </c>
      <c r="X131" s="36">
        <f>IF(ISBLANK(W132),"",Long6[[#This Row],[Adj Close]]/W132-1)</f>
        <v>4.7393364928909332E-3</v>
      </c>
      <c r="AE131" s="29">
        <v>43465</v>
      </c>
      <c r="AF131" s="44">
        <v>51.14</v>
      </c>
      <c r="AG131" s="33">
        <f>IF(ISBLANK(AF132),"",Short0[[#This Row],[Adj Close]]/AF132-1)</f>
        <v>1.5891934843067057E-2</v>
      </c>
      <c r="AH131" s="37">
        <v>43465</v>
      </c>
      <c r="AI131" s="44">
        <v>51.96</v>
      </c>
      <c r="AJ131" s="36">
        <f>IF(ISBLANK(AI132),"",Short1[[#This Row],[Adj Close]]/AI132-1)</f>
        <v>3.0747867486609959E-2</v>
      </c>
      <c r="AK131" s="29">
        <v>43465</v>
      </c>
      <c r="AL131" s="44">
        <v>39.5</v>
      </c>
      <c r="AM131" s="33">
        <f>IF(ISBLANK(AL132),"",Short2[[#This Row],[Adj Close]]/AL132-1)</f>
        <v>-3.375733855185914E-2</v>
      </c>
      <c r="AN131" s="37">
        <v>43465</v>
      </c>
      <c r="AO131" s="44">
        <v>102.74</v>
      </c>
      <c r="AP131" s="36">
        <f>IF(ISBLANK(AO132),"",Short3[[#This Row],[Adj Close]]/AO132-1)</f>
        <v>6.4111859140341787E-2</v>
      </c>
    </row>
    <row r="132" spans="1:42" x14ac:dyDescent="0.25">
      <c r="A132" s="37">
        <v>43458</v>
      </c>
      <c r="B132" s="39">
        <v>2485.73999</v>
      </c>
      <c r="C132" s="36">
        <f>IF(ISBLANK(B133), "", GSPC[[#This Row],[Adj Close]]/B133-1)</f>
        <v>2.8601877686016186E-2</v>
      </c>
      <c r="D132" s="37">
        <v>43458</v>
      </c>
      <c r="E132" s="44">
        <v>27.36</v>
      </c>
      <c r="F132" s="36">
        <f>IF(ISBLANK(E133), "", Long0[[#This Row],[Adj Close]]/E133-1)</f>
        <v>-8.9214380825565875E-2</v>
      </c>
      <c r="G132" s="29">
        <v>43458</v>
      </c>
      <c r="H132" s="44">
        <v>52.82</v>
      </c>
      <c r="I132" s="33">
        <f>IF(ISBLANK(H133),"",Long1[[#This Row],[Adj Close]]/H133-1)</f>
        <v>0.1869662921348314</v>
      </c>
      <c r="J132" s="37">
        <v>43458</v>
      </c>
      <c r="K132" s="44">
        <v>28.79</v>
      </c>
      <c r="L132" s="36">
        <f>IF(ISBLANK(K133),"",Long2[[#This Row],[Adj Close]]/K133-1)</f>
        <v>-6.8586218052410275E-2</v>
      </c>
      <c r="M132" s="29">
        <v>43458</v>
      </c>
      <c r="N132" s="44">
        <v>28.7</v>
      </c>
      <c r="O132" s="33">
        <f>IF(ISBLANK(N133),"",Long3[[#This Row],[Adj Close]]/N133-1)</f>
        <v>-6.9088550113525771E-2</v>
      </c>
      <c r="P132" s="37">
        <v>43458</v>
      </c>
      <c r="Q132" s="44">
        <v>25.460557470000001</v>
      </c>
      <c r="R132" s="36">
        <f>IF(ISBLANK(Q133),"",Long4[[#This Row],[Adj Close]]/Q133-1)</f>
        <v>-4.9400653832183061E-2</v>
      </c>
      <c r="S132" s="29">
        <v>43458</v>
      </c>
      <c r="T132" s="44">
        <v>58.461851250000002</v>
      </c>
      <c r="U132" s="33">
        <f>IF(ISBLANK(T133),"",Long5[[#This Row],[Adj Close]]/T133-1)</f>
        <v>-6.1486173335393079E-2</v>
      </c>
      <c r="V132" s="37">
        <v>43458</v>
      </c>
      <c r="W132" s="44">
        <v>90.73</v>
      </c>
      <c r="X132" s="36">
        <f>IF(ISBLANK(W133),"",Long6[[#This Row],[Adj Close]]/W133-1)</f>
        <v>-5.9305339554173164E-2</v>
      </c>
      <c r="AE132" s="29">
        <v>43458</v>
      </c>
      <c r="AF132" s="44">
        <v>50.34</v>
      </c>
      <c r="AG132" s="33">
        <f>IF(ISBLANK(AF133),"",Short0[[#This Row],[Adj Close]]/AF133-1)</f>
        <v>-8.6388384754990888E-2</v>
      </c>
      <c r="AH132" s="37">
        <v>43458</v>
      </c>
      <c r="AI132" s="44">
        <v>50.41</v>
      </c>
      <c r="AJ132" s="36">
        <f>IF(ISBLANK(AI133),"",Short1[[#This Row],[Adj Close]]/AI133-1)</f>
        <v>-9.8694797067763296E-2</v>
      </c>
      <c r="AK132" s="29">
        <v>43458</v>
      </c>
      <c r="AL132" s="44">
        <v>40.880000000000003</v>
      </c>
      <c r="AM132" s="33">
        <f>IF(ISBLANK(AL133),"",Short2[[#This Row],[Adj Close]]/AL133-1)</f>
        <v>-7.3331703739898391E-4</v>
      </c>
      <c r="AN132" s="37">
        <v>43458</v>
      </c>
      <c r="AO132" s="44">
        <v>96.55</v>
      </c>
      <c r="AP132" s="36">
        <f>IF(ISBLANK(AO133),"",Short3[[#This Row],[Adj Close]]/AO133-1)</f>
        <v>-0.10402746844840394</v>
      </c>
    </row>
    <row r="133" spans="1:42" x14ac:dyDescent="0.25">
      <c r="A133" s="37">
        <v>43451</v>
      </c>
      <c r="B133" s="39">
        <v>2416.6201169999999</v>
      </c>
      <c r="C133" s="36">
        <f>IF(ISBLANK(B134), "", GSPC[[#This Row],[Adj Close]]/B134-1)</f>
        <v>-7.0512831960279576E-2</v>
      </c>
      <c r="D133" s="37">
        <v>43451</v>
      </c>
      <c r="E133" s="44">
        <v>30.04</v>
      </c>
      <c r="F133" s="36">
        <f>IF(ISBLANK(E134), "", Long0[[#This Row],[Adj Close]]/E134-1)</f>
        <v>-5.653266331658291E-2</v>
      </c>
      <c r="G133" s="29">
        <v>43451</v>
      </c>
      <c r="H133" s="44">
        <v>44.5</v>
      </c>
      <c r="I133" s="33">
        <f>IF(ISBLANK(H134),"",Long1[[#This Row],[Adj Close]]/H134-1)</f>
        <v>-0.37517551249648973</v>
      </c>
      <c r="J133" s="37">
        <v>43451</v>
      </c>
      <c r="K133" s="44">
        <v>30.91</v>
      </c>
      <c r="L133" s="36">
        <f>IF(ISBLANK(K134),"",Long2[[#This Row],[Adj Close]]/K134-1)</f>
        <v>-0.10535455861070908</v>
      </c>
      <c r="M133" s="29">
        <v>43451</v>
      </c>
      <c r="N133" s="44">
        <v>30.83</v>
      </c>
      <c r="O133" s="33">
        <f>IF(ISBLANK(N134),"",Long3[[#This Row],[Adj Close]]/N134-1)</f>
        <v>5.8727569331158413E-3</v>
      </c>
      <c r="P133" s="37">
        <v>43451</v>
      </c>
      <c r="Q133" s="44">
        <v>26.78368923</v>
      </c>
      <c r="R133" s="36">
        <f>IF(ISBLANK(Q134),"",Long4[[#This Row],[Adj Close]]/Q134-1)</f>
        <v>-9.3558834112990041E-3</v>
      </c>
      <c r="S133" s="29">
        <v>43451</v>
      </c>
      <c r="T133" s="44">
        <v>62.291944549999997</v>
      </c>
      <c r="U133" s="33">
        <f>IF(ISBLANK(T134),"",Long5[[#This Row],[Adj Close]]/T134-1)</f>
        <v>1.6488693467336502E-2</v>
      </c>
      <c r="V133" s="37">
        <v>43451</v>
      </c>
      <c r="W133" s="44">
        <v>96.45</v>
      </c>
      <c r="X133" s="36">
        <f>IF(ISBLANK(W134),"",Long6[[#This Row],[Adj Close]]/W134-1)</f>
        <v>-2.1706055380870226E-2</v>
      </c>
      <c r="AE133" s="29">
        <v>43451</v>
      </c>
      <c r="AF133" s="44">
        <v>55.1</v>
      </c>
      <c r="AG133" s="33">
        <f>IF(ISBLANK(AF134),"",Short0[[#This Row],[Adj Close]]/AF134-1)</f>
        <v>-1.0594361644819417E-2</v>
      </c>
      <c r="AH133" s="37">
        <v>43451</v>
      </c>
      <c r="AI133" s="44">
        <v>55.93</v>
      </c>
      <c r="AJ133" s="36">
        <f>IF(ISBLANK(AI134),"",Short1[[#This Row],[Adj Close]]/AI134-1)</f>
        <v>-0.10195889531149649</v>
      </c>
      <c r="AK133" s="29">
        <v>43451</v>
      </c>
      <c r="AL133" s="44">
        <v>40.909999999999997</v>
      </c>
      <c r="AM133" s="33">
        <f>IF(ISBLANK(AL134),"",Short2[[#This Row],[Adj Close]]/AL134-1)</f>
        <v>-3.6504945831370761E-2</v>
      </c>
      <c r="AN133" s="37">
        <v>43451</v>
      </c>
      <c r="AO133" s="44">
        <v>107.76</v>
      </c>
      <c r="AP133" s="36">
        <f>IF(ISBLANK(AO134),"",Short3[[#This Row],[Adj Close]]/AO134-1)</f>
        <v>-3.0063006300629969E-2</v>
      </c>
    </row>
    <row r="134" spans="1:42" x14ac:dyDescent="0.25">
      <c r="A134" s="37">
        <v>43444</v>
      </c>
      <c r="B134" s="39">
        <v>2599.9499510000001</v>
      </c>
      <c r="C134" s="36">
        <f>IF(ISBLANK(B135), "", GSPC[[#This Row],[Adj Close]]/B135-1)</f>
        <v>-1.2582270959705988E-2</v>
      </c>
      <c r="D134" s="37">
        <v>43444</v>
      </c>
      <c r="E134" s="44">
        <v>31.84</v>
      </c>
      <c r="F134" s="36">
        <f>IF(ISBLANK(E135), "", Long0[[#This Row],[Adj Close]]/E135-1)</f>
        <v>-6.4629847238542926E-2</v>
      </c>
      <c r="G134" s="29">
        <v>43444</v>
      </c>
      <c r="H134" s="44">
        <v>71.22</v>
      </c>
      <c r="I134" s="33">
        <f>IF(ISBLANK(H135),"",Long1[[#This Row],[Adj Close]]/H135-1)</f>
        <v>-6.7068378307571397E-2</v>
      </c>
      <c r="J134" s="37">
        <v>43444</v>
      </c>
      <c r="K134" s="44">
        <v>34.549999999999997</v>
      </c>
      <c r="L134" s="36">
        <f>IF(ISBLANK(K135),"",Long2[[#This Row],[Adj Close]]/K135-1)</f>
        <v>-4.4788498755875206E-2</v>
      </c>
      <c r="M134" s="29">
        <v>43444</v>
      </c>
      <c r="N134" s="44">
        <v>30.65</v>
      </c>
      <c r="O134" s="33">
        <f>IF(ISBLANK(N135),"",Long3[[#This Row],[Adj Close]]/N135-1)</f>
        <v>-6.5210303227924982E-4</v>
      </c>
      <c r="P134" s="37">
        <v>43444</v>
      </c>
      <c r="Q134" s="44">
        <v>27.036640890000001</v>
      </c>
      <c r="R134" s="36">
        <f>IF(ISBLANK(Q135),"",Long4[[#This Row],[Adj Close]]/Q135-1)</f>
        <v>1.3863553447647003E-2</v>
      </c>
      <c r="S134" s="29">
        <v>43444</v>
      </c>
      <c r="T134" s="44">
        <v>61.281492800000002</v>
      </c>
      <c r="U134" s="33">
        <f>IF(ISBLANK(T135),"",Long5[[#This Row],[Adj Close]]/T135-1)</f>
        <v>-1.2866222291117557E-2</v>
      </c>
      <c r="V134" s="37">
        <v>43444</v>
      </c>
      <c r="W134" s="44">
        <v>98.59</v>
      </c>
      <c r="X134" s="36">
        <f>IF(ISBLANK(W135),"",Long6[[#This Row],[Adj Close]]/W135-1)</f>
        <v>7.6545097182791011E-2</v>
      </c>
      <c r="AE134" s="29">
        <v>43444</v>
      </c>
      <c r="AF134" s="44">
        <v>55.69</v>
      </c>
      <c r="AG134" s="33">
        <f>IF(ISBLANK(AF135),"",Short0[[#This Row],[Adj Close]]/AF135-1)</f>
        <v>2.2397650082614184E-2</v>
      </c>
      <c r="AH134" s="37">
        <v>43444</v>
      </c>
      <c r="AI134" s="44">
        <v>62.28</v>
      </c>
      <c r="AJ134" s="36">
        <f>IF(ISBLANK(AI135),"",Short1[[#This Row],[Adj Close]]/AI135-1)</f>
        <v>-2.7938192601841605E-2</v>
      </c>
      <c r="AK134" s="29">
        <v>43444</v>
      </c>
      <c r="AL134" s="44">
        <v>42.46</v>
      </c>
      <c r="AM134" s="33">
        <f>IF(ISBLANK(AL135),"",Short2[[#This Row],[Adj Close]]/AL135-1)</f>
        <v>-1.347583643122674E-2</v>
      </c>
      <c r="AN134" s="37">
        <v>43444</v>
      </c>
      <c r="AO134" s="44">
        <v>111.1</v>
      </c>
      <c r="AP134" s="36">
        <f>IF(ISBLANK(AO135),"",Short3[[#This Row],[Adj Close]]/AO135-1)</f>
        <v>9.3181147299025824E-2</v>
      </c>
    </row>
    <row r="135" spans="1:42" x14ac:dyDescent="0.25">
      <c r="A135" s="37">
        <v>43437</v>
      </c>
      <c r="B135" s="39">
        <v>2633.080078</v>
      </c>
      <c r="C135" s="36">
        <f>IF(ISBLANK(B136), "", GSPC[[#This Row],[Adj Close]]/B136-1)</f>
        <v>-4.6044210172362043E-2</v>
      </c>
      <c r="D135" s="37">
        <v>43437</v>
      </c>
      <c r="E135" s="44">
        <v>34.04</v>
      </c>
      <c r="F135" s="36">
        <f>IF(ISBLANK(E136), "", Long0[[#This Row],[Adj Close]]/E136-1)</f>
        <v>1.9772318753744633E-2</v>
      </c>
      <c r="G135" s="29">
        <v>43437</v>
      </c>
      <c r="H135" s="44">
        <v>76.34</v>
      </c>
      <c r="I135" s="33">
        <f>IF(ISBLANK(H136),"",Long1[[#This Row],[Adj Close]]/H136-1)</f>
        <v>5.5294442908487618E-2</v>
      </c>
      <c r="J135" s="37">
        <v>43437</v>
      </c>
      <c r="K135" s="44">
        <v>36.17</v>
      </c>
      <c r="L135" s="36">
        <f>IF(ISBLANK(K136),"",Long2[[#This Row],[Adj Close]]/K136-1)</f>
        <v>2.0022560631697717E-2</v>
      </c>
      <c r="M135" s="29">
        <v>43437</v>
      </c>
      <c r="N135" s="44">
        <v>30.67</v>
      </c>
      <c r="O135" s="33">
        <f>IF(ISBLANK(N136),"",Long3[[#This Row],[Adj Close]]/N136-1)</f>
        <v>9.7911227154057201E-4</v>
      </c>
      <c r="P135" s="37">
        <v>43437</v>
      </c>
      <c r="Q135" s="44">
        <v>26.66694231</v>
      </c>
      <c r="R135" s="36">
        <f>IF(ISBLANK(Q136),"",Long4[[#This Row],[Adj Close]]/Q136-1)</f>
        <v>-5.0816696914700588E-3</v>
      </c>
      <c r="S135" s="29">
        <v>43437</v>
      </c>
      <c r="T135" s="44">
        <v>62.08023085</v>
      </c>
      <c r="U135" s="33">
        <f>IF(ISBLANK(T136),"",Long5[[#This Row],[Adj Close]]/T136-1)</f>
        <v>4.9625231304822215E-2</v>
      </c>
      <c r="V135" s="37">
        <v>43437</v>
      </c>
      <c r="W135" s="44">
        <v>91.58</v>
      </c>
      <c r="X135" s="36">
        <f>IF(ISBLANK(W136),"",Long6[[#This Row],[Adj Close]]/W136-1)</f>
        <v>4.3171204009568198E-2</v>
      </c>
      <c r="AE135" s="29">
        <v>43437</v>
      </c>
      <c r="AF135" s="44">
        <v>54.47</v>
      </c>
      <c r="AG135" s="33">
        <f>IF(ISBLANK(AF136),"",Short0[[#This Row],[Adj Close]]/AF136-1)</f>
        <v>4.8306389530407889E-2</v>
      </c>
      <c r="AH135" s="37">
        <v>43437</v>
      </c>
      <c r="AI135" s="44">
        <v>64.069999999999993</v>
      </c>
      <c r="AJ135" s="36">
        <f>IF(ISBLANK(AI136),"",Short1[[#This Row],[Adj Close]]/AI136-1)</f>
        <v>3.18891931067804E-2</v>
      </c>
      <c r="AK135" s="29">
        <v>43437</v>
      </c>
      <c r="AL135" s="44">
        <v>43.04</v>
      </c>
      <c r="AM135" s="33">
        <f>IF(ISBLANK(AL136),"",Short2[[#This Row],[Adj Close]]/AL136-1)</f>
        <v>6.077606358111165E-3</v>
      </c>
      <c r="AN135" s="37">
        <v>43437</v>
      </c>
      <c r="AO135" s="44">
        <v>101.63</v>
      </c>
      <c r="AP135" s="36">
        <f>IF(ISBLANK(AO136),"",Short3[[#This Row],[Adj Close]]/AO136-1)</f>
        <v>9.6805525577379647E-2</v>
      </c>
    </row>
    <row r="136" spans="1:42" x14ac:dyDescent="0.25">
      <c r="A136" s="37">
        <v>43430</v>
      </c>
      <c r="B136" s="39">
        <v>2760.169922</v>
      </c>
      <c r="C136" s="36">
        <f>IF(ISBLANK(B137), "", GSPC[[#This Row],[Adj Close]]/B137-1)</f>
        <v>4.8473675866857135E-2</v>
      </c>
      <c r="D136" s="37">
        <v>43430</v>
      </c>
      <c r="E136" s="44">
        <v>33.380000000000003</v>
      </c>
      <c r="F136" s="36">
        <f>IF(ISBLANK(E137), "", Long0[[#This Row],[Adj Close]]/E137-1)</f>
        <v>-5.0085372794536065E-2</v>
      </c>
      <c r="G136" s="29">
        <v>43430</v>
      </c>
      <c r="H136" s="44">
        <v>72.34</v>
      </c>
      <c r="I136" s="33">
        <f>IF(ISBLANK(H137),"",Long1[[#This Row],[Adj Close]]/H137-1)</f>
        <v>-8.221263638670373E-2</v>
      </c>
      <c r="J136" s="37">
        <v>43430</v>
      </c>
      <c r="K136" s="44">
        <v>35.46</v>
      </c>
      <c r="L136" s="36">
        <f>IF(ISBLANK(K137),"",Long2[[#This Row],[Adj Close]]/K137-1)</f>
        <v>-1.8815716657443304E-2</v>
      </c>
      <c r="M136" s="29">
        <v>43430</v>
      </c>
      <c r="N136" s="44">
        <v>30.64</v>
      </c>
      <c r="O136" s="33">
        <f>IF(ISBLANK(N137),"",Long3[[#This Row],[Adj Close]]/N137-1)</f>
        <v>4.5901639344263501E-3</v>
      </c>
      <c r="P136" s="37">
        <v>43430</v>
      </c>
      <c r="Q136" s="44">
        <v>26.80314705</v>
      </c>
      <c r="R136" s="36">
        <f>IF(ISBLANK(Q137),"",Long4[[#This Row],[Adj Close]]/Q137-1)</f>
        <v>-6.8312478863713277E-2</v>
      </c>
      <c r="S136" s="29">
        <v>43430</v>
      </c>
      <c r="T136" s="44">
        <v>59.145139616000002</v>
      </c>
      <c r="U136" s="33">
        <f>IF(ISBLANK(T137),"",Long5[[#This Row],[Adj Close]]/T137-1)</f>
        <v>-2.420208741933727E-2</v>
      </c>
      <c r="V136" s="37">
        <v>43430</v>
      </c>
      <c r="W136" s="44">
        <v>87.79</v>
      </c>
      <c r="X136" s="36">
        <f>IF(ISBLANK(W137),"",Long6[[#This Row],[Adj Close]]/W137-1)</f>
        <v>-3.3575517393218846E-2</v>
      </c>
      <c r="AE136" s="29">
        <v>43430</v>
      </c>
      <c r="AF136" s="44">
        <v>51.96</v>
      </c>
      <c r="AG136" s="33">
        <f>IF(ISBLANK(AF137),"",Short0[[#This Row],[Adj Close]]/AF137-1)</f>
        <v>-3.2942490228922372E-2</v>
      </c>
      <c r="AH136" s="37">
        <v>43430</v>
      </c>
      <c r="AI136" s="44">
        <v>62.09</v>
      </c>
      <c r="AJ136" s="36">
        <f>IF(ISBLANK(AI137),"",Short1[[#This Row],[Adj Close]]/AI137-1)</f>
        <v>-8.3948067276482741E-2</v>
      </c>
      <c r="AK136" s="29">
        <v>43430</v>
      </c>
      <c r="AL136" s="44">
        <v>42.78</v>
      </c>
      <c r="AM136" s="33">
        <f>IF(ISBLANK(AL137),"",Short2[[#This Row],[Adj Close]]/AL137-1)</f>
        <v>8.2216038451808693E-2</v>
      </c>
      <c r="AN136" s="37">
        <v>43430</v>
      </c>
      <c r="AO136" s="44">
        <v>92.66</v>
      </c>
      <c r="AP136" s="36">
        <f>IF(ISBLANK(AO137),"",Short3[[#This Row],[Adj Close]]/AO137-1)</f>
        <v>-8.8351042896497534E-2</v>
      </c>
    </row>
    <row r="137" spans="1:42" x14ac:dyDescent="0.25">
      <c r="A137" s="37">
        <v>43423</v>
      </c>
      <c r="B137" s="39">
        <v>2632.5600589999999</v>
      </c>
      <c r="C137" s="36">
        <f>IF(ISBLANK(B138), "", GSPC[[#This Row],[Adj Close]]/B138-1)</f>
        <v>-3.7901946899231875E-2</v>
      </c>
      <c r="D137" s="37">
        <v>43423</v>
      </c>
      <c r="E137" s="44">
        <v>35.14</v>
      </c>
      <c r="F137" s="36">
        <f>IF(ISBLANK(E138), "", Long0[[#This Row],[Adj Close]]/E138-1)</f>
        <v>-5.4104979811574694E-2</v>
      </c>
      <c r="G137" s="29">
        <v>43423</v>
      </c>
      <c r="H137" s="44">
        <v>78.819999999999993</v>
      </c>
      <c r="I137" s="33">
        <f>IF(ISBLANK(H138),"",Long1[[#This Row],[Adj Close]]/H138-1)</f>
        <v>-5.1732435033686408E-2</v>
      </c>
      <c r="J137" s="37">
        <v>43423</v>
      </c>
      <c r="K137" s="44">
        <v>36.14</v>
      </c>
      <c r="L137" s="36">
        <f>IF(ISBLANK(K138),"",Long2[[#This Row],[Adj Close]]/K138-1)</f>
        <v>-2.2979183563125227E-2</v>
      </c>
      <c r="M137" s="29">
        <v>43423</v>
      </c>
      <c r="N137" s="44">
        <v>30.5</v>
      </c>
      <c r="O137" s="33">
        <f>IF(ISBLANK(N138),"",Long3[[#This Row],[Adj Close]]/N138-1)</f>
        <v>-3.0514939605848723E-2</v>
      </c>
      <c r="P137" s="37">
        <v>43423</v>
      </c>
      <c r="Q137" s="44">
        <v>28.76838687</v>
      </c>
      <c r="R137" s="36">
        <f>IF(ISBLANK(Q138),"",Long4[[#This Row],[Adj Close]]/Q138-1)</f>
        <v>8.4739545121056414E-2</v>
      </c>
      <c r="S137" s="29">
        <v>43423</v>
      </c>
      <c r="T137" s="44">
        <v>60.612078437000001</v>
      </c>
      <c r="U137" s="33">
        <f>IF(ISBLANK(T138),"",Long5[[#This Row],[Adj Close]]/T138-1)</f>
        <v>-2.4350649353393039E-2</v>
      </c>
      <c r="V137" s="37">
        <v>43423</v>
      </c>
      <c r="W137" s="44">
        <v>90.84</v>
      </c>
      <c r="X137" s="36">
        <f>IF(ISBLANK(W138),"",Long6[[#This Row],[Adj Close]]/W138-1)</f>
        <v>-9.907765545968461E-2</v>
      </c>
      <c r="AE137" s="29">
        <v>43423</v>
      </c>
      <c r="AF137" s="44">
        <v>53.73</v>
      </c>
      <c r="AG137" s="33">
        <f>IF(ISBLANK(AF138),"",Short0[[#This Row],[Adj Close]]/AF138-1)</f>
        <v>3.7237013591506773E-4</v>
      </c>
      <c r="AH137" s="37">
        <v>43423</v>
      </c>
      <c r="AI137" s="44">
        <v>67.78</v>
      </c>
      <c r="AJ137" s="36">
        <f>IF(ISBLANK(AI138),"",Short1[[#This Row],[Adj Close]]/AI138-1)</f>
        <v>-7.442305066229693E-2</v>
      </c>
      <c r="AK137" s="29">
        <v>43423</v>
      </c>
      <c r="AL137" s="44">
        <v>39.53</v>
      </c>
      <c r="AM137" s="33">
        <f>IF(ISBLANK(AL138),"",Short2[[#This Row],[Adj Close]]/AL138-1)</f>
        <v>-5.6563245823389008E-2</v>
      </c>
      <c r="AN137" s="37">
        <v>43423</v>
      </c>
      <c r="AO137" s="44">
        <v>101.64</v>
      </c>
      <c r="AP137" s="36">
        <f>IF(ISBLANK(AO138),"",Short3[[#This Row],[Adj Close]]/AO138-1)</f>
        <v>-8.8469478030084314E-4</v>
      </c>
    </row>
    <row r="138" spans="1:42" x14ac:dyDescent="0.25">
      <c r="A138" s="37">
        <v>43416</v>
      </c>
      <c r="B138" s="39">
        <v>2736.2700199999999</v>
      </c>
      <c r="C138" s="36">
        <f>IF(ISBLANK(B139), "", GSPC[[#This Row],[Adj Close]]/B139-1)</f>
        <v>-1.6087676721451283E-2</v>
      </c>
      <c r="D138" s="37">
        <v>43416</v>
      </c>
      <c r="E138" s="44">
        <v>37.15</v>
      </c>
      <c r="F138" s="36">
        <f>IF(ISBLANK(E139), "", Long0[[#This Row],[Adj Close]]/E139-1)</f>
        <v>0.1455442491520198</v>
      </c>
      <c r="G138" s="29">
        <v>43416</v>
      </c>
      <c r="H138" s="44">
        <v>83.12</v>
      </c>
      <c r="I138" s="33">
        <f>IF(ISBLANK(H139),"",Long1[[#This Row],[Adj Close]]/H139-1)</f>
        <v>-4.4487872169214793E-2</v>
      </c>
      <c r="J138" s="37">
        <v>43416</v>
      </c>
      <c r="K138" s="44">
        <v>36.99</v>
      </c>
      <c r="L138" s="36">
        <f>IF(ISBLANK(K139),"",Long2[[#This Row],[Adj Close]]/K139-1)</f>
        <v>0.15161892901618934</v>
      </c>
      <c r="M138" s="29">
        <v>43416</v>
      </c>
      <c r="N138" s="44">
        <v>31.46</v>
      </c>
      <c r="O138" s="33">
        <f>IF(ISBLANK(N139),"",Long3[[#This Row],[Adj Close]]/N139-1)</f>
        <v>2.5423728813559254E-2</v>
      </c>
      <c r="P138" s="37">
        <v>43416</v>
      </c>
      <c r="Q138" s="44">
        <v>26.52100866</v>
      </c>
      <c r="R138" s="36">
        <f>IF(ISBLANK(Q139),"",Long4[[#This Row],[Adj Close]]/Q139-1)</f>
        <v>7.9176563737133776E-2</v>
      </c>
      <c r="S138" s="29">
        <v>43416</v>
      </c>
      <c r="T138" s="44">
        <v>62.124859096999998</v>
      </c>
      <c r="U138" s="33">
        <f>IF(ISBLANK(T139),"",Long5[[#This Row],[Adj Close]]/T139-1)</f>
        <v>6.3569298377674999E-2</v>
      </c>
      <c r="V138" s="37">
        <v>43416</v>
      </c>
      <c r="W138" s="44">
        <v>100.83</v>
      </c>
      <c r="X138" s="36">
        <f>IF(ISBLANK(W139),"",Long6[[#This Row],[Adj Close]]/W139-1)</f>
        <v>-0.22229078287697657</v>
      </c>
      <c r="AE138" s="29">
        <v>43416</v>
      </c>
      <c r="AF138" s="44">
        <v>53.71</v>
      </c>
      <c r="AG138" s="33">
        <f>IF(ISBLANK(AF139),"",Short0[[#This Row],[Adj Close]]/AF139-1)</f>
        <v>-5.8710129688047674E-2</v>
      </c>
      <c r="AH138" s="37">
        <v>43416</v>
      </c>
      <c r="AI138" s="44">
        <v>73.23</v>
      </c>
      <c r="AJ138" s="36">
        <f>IF(ISBLANK(AI139),"",Short1[[#This Row],[Adj Close]]/AI139-1)</f>
        <v>2.0525451559934016E-3</v>
      </c>
      <c r="AK138" s="29">
        <v>43416</v>
      </c>
      <c r="AL138" s="44">
        <v>41.9</v>
      </c>
      <c r="AM138" s="33">
        <f>IF(ISBLANK(AL139),"",Short2[[#This Row],[Adj Close]]/AL139-1)</f>
        <v>-4.8592188919164392E-2</v>
      </c>
      <c r="AN138" s="37">
        <v>43416</v>
      </c>
      <c r="AO138" s="44">
        <v>101.73</v>
      </c>
      <c r="AP138" s="36">
        <f>IF(ISBLANK(AO139),"",Short3[[#This Row],[Adj Close]]/AO139-1)</f>
        <v>-1.2521840419336017E-2</v>
      </c>
    </row>
    <row r="139" spans="1:42" x14ac:dyDescent="0.25">
      <c r="A139" s="37">
        <v>43409</v>
      </c>
      <c r="B139" s="39">
        <v>2781.01001</v>
      </c>
      <c r="C139" s="36">
        <f>IF(ISBLANK(B140), "", GSPC[[#This Row],[Adj Close]]/B140-1)</f>
        <v>2.1281187246851019E-2</v>
      </c>
      <c r="D139" s="37">
        <v>43409</v>
      </c>
      <c r="E139" s="44">
        <v>32.43</v>
      </c>
      <c r="F139" s="36">
        <f>IF(ISBLANK(E140), "", Long0[[#This Row],[Adj Close]]/E140-1)</f>
        <v>4.5791680103192567E-2</v>
      </c>
      <c r="G139" s="29">
        <v>43409</v>
      </c>
      <c r="H139" s="44">
        <v>86.99</v>
      </c>
      <c r="I139" s="33">
        <f>IF(ISBLANK(H140),"",Long1[[#This Row],[Adj Close]]/H140-1)</f>
        <v>-3.5801374418089171E-2</v>
      </c>
      <c r="J139" s="37">
        <v>43409</v>
      </c>
      <c r="K139" s="44">
        <v>32.119999999999997</v>
      </c>
      <c r="L139" s="36">
        <f>IF(ISBLANK(K140),"",Long2[[#This Row],[Adj Close]]/K140-1)</f>
        <v>7.0666666666666655E-2</v>
      </c>
      <c r="M139" s="29">
        <v>43409</v>
      </c>
      <c r="N139" s="44">
        <v>30.68</v>
      </c>
      <c r="O139" s="33">
        <f>IF(ISBLANK(N140),"",Long3[[#This Row],[Adj Close]]/N140-1)</f>
        <v>4.9132001310185913E-3</v>
      </c>
      <c r="P139" s="37">
        <v>43409</v>
      </c>
      <c r="Q139" s="44">
        <v>24.575226659999998</v>
      </c>
      <c r="R139" s="36">
        <f>IF(ISBLANK(Q140),"",Long4[[#This Row],[Adj Close]]/Q140-1)</f>
        <v>5.5732484076433941E-3</v>
      </c>
      <c r="S139" s="29">
        <v>43409</v>
      </c>
      <c r="T139" s="44">
        <v>58.411670205</v>
      </c>
      <c r="U139" s="33">
        <f>IF(ISBLANK(T140),"",Long5[[#This Row],[Adj Close]]/T140-1)</f>
        <v>-3.7322453914542697E-2</v>
      </c>
      <c r="V139" s="37">
        <v>43409</v>
      </c>
      <c r="W139" s="44">
        <v>129.65</v>
      </c>
      <c r="X139" s="36">
        <f>IF(ISBLANK(W140),"",Long6[[#This Row],[Adj Close]]/W140-1)</f>
        <v>0.22658467360454115</v>
      </c>
      <c r="AE139" s="29">
        <v>43409</v>
      </c>
      <c r="AF139" s="44">
        <v>57.06</v>
      </c>
      <c r="AG139" s="33">
        <f>IF(ISBLANK(AF140),"",Short0[[#This Row],[Adj Close]]/AF140-1)</f>
        <v>5.160339107998535E-2</v>
      </c>
      <c r="AH139" s="37">
        <v>43409</v>
      </c>
      <c r="AI139" s="44">
        <v>73.08</v>
      </c>
      <c r="AJ139" s="36">
        <f>IF(ISBLANK(AI140),"",Short1[[#This Row],[Adj Close]]/AI140-1)</f>
        <v>5.6527396270059205E-2</v>
      </c>
      <c r="AK139" s="29">
        <v>43409</v>
      </c>
      <c r="AL139" s="44">
        <v>44.04</v>
      </c>
      <c r="AM139" s="33">
        <f>IF(ISBLANK(AL140),"",Short2[[#This Row],[Adj Close]]/AL140-1)</f>
        <v>9.5794973874097966E-2</v>
      </c>
      <c r="AN139" s="37">
        <v>43409</v>
      </c>
      <c r="AO139" s="44">
        <v>103.02</v>
      </c>
      <c r="AP139" s="36">
        <f>IF(ISBLANK(AO140),"",Short3[[#This Row],[Adj Close]]/AO140-1)</f>
        <v>0.10017086715079015</v>
      </c>
    </row>
    <row r="140" spans="1:42" x14ac:dyDescent="0.25">
      <c r="A140" s="37">
        <v>43402</v>
      </c>
      <c r="B140" s="39">
        <v>2723.0600589999999</v>
      </c>
      <c r="C140" s="36">
        <f>IF(ISBLANK(B141), "", GSPC[[#This Row],[Adj Close]]/B141-1)</f>
        <v>2.4211216587289863E-2</v>
      </c>
      <c r="D140" s="37">
        <v>43402</v>
      </c>
      <c r="E140" s="44">
        <v>31.01</v>
      </c>
      <c r="F140" s="36">
        <f>IF(ISBLANK(E141), "", Long0[[#This Row],[Adj Close]]/E141-1)</f>
        <v>-4.3491671807526222E-2</v>
      </c>
      <c r="G140" s="29">
        <v>43402</v>
      </c>
      <c r="H140" s="44">
        <v>90.22</v>
      </c>
      <c r="I140" s="33">
        <f>IF(ISBLANK(H141),"",Long1[[#This Row],[Adj Close]]/H141-1)</f>
        <v>-5.8639398998330594E-2</v>
      </c>
      <c r="J140" s="37">
        <v>43402</v>
      </c>
      <c r="K140" s="44">
        <v>30</v>
      </c>
      <c r="L140" s="36">
        <f>IF(ISBLANK(K141),"",Long2[[#This Row],[Adj Close]]/K141-1)</f>
        <v>-8.6757990867579959E-2</v>
      </c>
      <c r="M140" s="29">
        <v>43402</v>
      </c>
      <c r="N140" s="44">
        <v>30.53</v>
      </c>
      <c r="O140" s="33">
        <f>IF(ISBLANK(N141),"",Long3[[#This Row],[Adj Close]]/N141-1)</f>
        <v>-9.0879584550469517E-3</v>
      </c>
      <c r="P140" s="37">
        <v>43402</v>
      </c>
      <c r="Q140" s="44">
        <v>24.439021919999998</v>
      </c>
      <c r="R140" s="36">
        <f>IF(ISBLANK(Q141),"",Long4[[#This Row],[Adj Close]]/Q141-1)</f>
        <v>-9.8541584548680339E-3</v>
      </c>
      <c r="S140" s="29">
        <v>43402</v>
      </c>
      <c r="T140" s="44">
        <v>60.676257010999997</v>
      </c>
      <c r="U140" s="33">
        <f>IF(ISBLANK(T141),"",Long5[[#This Row],[Adj Close]]/T141-1)</f>
        <v>-7.2589686096795614E-2</v>
      </c>
      <c r="V140" s="37">
        <v>43402</v>
      </c>
      <c r="W140" s="44">
        <v>105.7</v>
      </c>
      <c r="X140" s="36">
        <f>IF(ISBLANK(W141),"",Long6[[#This Row],[Adj Close]]/W141-1)</f>
        <v>-8.5402786190187707E-2</v>
      </c>
      <c r="AE140" s="29">
        <v>43402</v>
      </c>
      <c r="AF140" s="44">
        <v>54.26</v>
      </c>
      <c r="AG140" s="33">
        <f>IF(ISBLANK(AF141),"",Short0[[#This Row],[Adj Close]]/AF141-1)</f>
        <v>-3.1763026409707407E-2</v>
      </c>
      <c r="AH140" s="37">
        <v>43402</v>
      </c>
      <c r="AI140" s="44">
        <v>69.17</v>
      </c>
      <c r="AJ140" s="36">
        <f>IF(ISBLANK(AI141),"",Short1[[#This Row],[Adj Close]]/AI141-1)</f>
        <v>-4.7900894700619423E-2</v>
      </c>
      <c r="AK140" s="29">
        <v>43402</v>
      </c>
      <c r="AL140" s="44">
        <v>40.19</v>
      </c>
      <c r="AM140" s="33">
        <f>IF(ISBLANK(AL141),"",Short2[[#This Row],[Adj Close]]/AL141-1)</f>
        <v>-5.2569542668552627E-2</v>
      </c>
      <c r="AN140" s="37">
        <v>43402</v>
      </c>
      <c r="AO140" s="44">
        <v>93.64</v>
      </c>
      <c r="AP140" s="36">
        <f>IF(ISBLANK(AO141),"",Short3[[#This Row],[Adj Close]]/AO141-1)</f>
        <v>-7.5343142095388504E-2</v>
      </c>
    </row>
    <row r="141" spans="1:42" x14ac:dyDescent="0.25">
      <c r="A141" s="37">
        <v>43395</v>
      </c>
      <c r="B141" s="39">
        <v>2658.6899410000001</v>
      </c>
      <c r="C141" s="36">
        <f>IF(ISBLANK(B142), "", GSPC[[#This Row],[Adj Close]]/B142-1)</f>
        <v>-3.9414291185349115E-2</v>
      </c>
      <c r="D141" s="37">
        <v>43395</v>
      </c>
      <c r="E141" s="44">
        <v>32.42</v>
      </c>
      <c r="F141" s="36">
        <f>IF(ISBLANK(E142), "", Long0[[#This Row],[Adj Close]]/E142-1)</f>
        <v>-5.5214723926380049E-3</v>
      </c>
      <c r="G141" s="29">
        <v>43395</v>
      </c>
      <c r="H141" s="44">
        <v>95.84</v>
      </c>
      <c r="I141" s="33">
        <f>IF(ISBLANK(H142),"",Long1[[#This Row],[Adj Close]]/H142-1)</f>
        <v>-3.4260378879483966E-2</v>
      </c>
      <c r="J141" s="37">
        <v>43395</v>
      </c>
      <c r="K141" s="44">
        <v>32.85</v>
      </c>
      <c r="L141" s="36">
        <f>IF(ISBLANK(K142),"",Long2[[#This Row],[Adj Close]]/K142-1)</f>
        <v>4.8944631385745563E-3</v>
      </c>
      <c r="M141" s="29">
        <v>43395</v>
      </c>
      <c r="N141" s="44">
        <v>30.81</v>
      </c>
      <c r="O141" s="33">
        <f>IF(ISBLANK(N142),"",Long3[[#This Row],[Adj Close]]/N142-1)</f>
        <v>2.8028028028028062E-2</v>
      </c>
      <c r="P141" s="37">
        <v>43395</v>
      </c>
      <c r="Q141" s="44">
        <v>24.682244669999999</v>
      </c>
      <c r="R141" s="36">
        <f>IF(ISBLANK(Q142),"",Long4[[#This Row],[Adj Close]]/Q142-1)</f>
        <v>3.8052373158756092E-2</v>
      </c>
      <c r="S141" s="29">
        <v>43395</v>
      </c>
      <c r="T141" s="44">
        <v>65.425471446000003</v>
      </c>
      <c r="U141" s="33">
        <f>IF(ISBLANK(T142),"",Long5[[#This Row],[Adj Close]]/T142-1)</f>
        <v>5.8596647382188616E-2</v>
      </c>
      <c r="V141" s="37">
        <v>43395</v>
      </c>
      <c r="W141" s="44">
        <v>115.57</v>
      </c>
      <c r="X141" s="36">
        <f>IF(ISBLANK(W142),"",Long6[[#This Row],[Adj Close]]/W142-1)</f>
        <v>5.6881572930955748E-2</v>
      </c>
      <c r="AE141" s="29">
        <v>43395</v>
      </c>
      <c r="AF141" s="44">
        <v>56.04</v>
      </c>
      <c r="AG141" s="33">
        <f>IF(ISBLANK(AF142),"",Short0[[#This Row],[Adj Close]]/AF142-1)</f>
        <v>9.9116958010452283E-3</v>
      </c>
      <c r="AH141" s="37">
        <v>43395</v>
      </c>
      <c r="AI141" s="44">
        <v>72.650000000000006</v>
      </c>
      <c r="AJ141" s="36">
        <f>IF(ISBLANK(AI142),"",Short1[[#This Row],[Adj Close]]/AI142-1)</f>
        <v>2.6855123674911718E-2</v>
      </c>
      <c r="AK141" s="29">
        <v>43395</v>
      </c>
      <c r="AL141" s="44">
        <v>42.42</v>
      </c>
      <c r="AM141" s="33">
        <f>IF(ISBLANK(AL142),"",Short2[[#This Row],[Adj Close]]/AL142-1)</f>
        <v>-2.0549526668205975E-2</v>
      </c>
      <c r="AN141" s="37">
        <v>43395</v>
      </c>
      <c r="AO141" s="44">
        <v>101.27</v>
      </c>
      <c r="AP141" s="36">
        <f>IF(ISBLANK(AO142),"",Short3[[#This Row],[Adj Close]]/AO142-1)</f>
        <v>2.2000201836714028E-2</v>
      </c>
    </row>
    <row r="142" spans="1:42" x14ac:dyDescent="0.25">
      <c r="A142" s="37">
        <v>43388</v>
      </c>
      <c r="B142" s="39">
        <v>2767.780029</v>
      </c>
      <c r="C142" s="36">
        <f>IF(ISBLANK(B143), "", GSPC[[#This Row],[Adj Close]]/B143-1)</f>
        <v>2.3495319247368585E-4</v>
      </c>
      <c r="D142" s="37">
        <v>43388</v>
      </c>
      <c r="E142" s="44">
        <v>32.6</v>
      </c>
      <c r="F142" s="36">
        <f>IF(ISBLANK(E143), "", Long0[[#This Row],[Adj Close]]/E143-1)</f>
        <v>-9.5198445739661408E-2</v>
      </c>
      <c r="G142" s="29">
        <v>43388</v>
      </c>
      <c r="H142" s="44">
        <v>99.24</v>
      </c>
      <c r="I142" s="33">
        <f>IF(ISBLANK(H143),"",Long1[[#This Row],[Adj Close]]/H143-1)</f>
        <v>-0.11424491253123892</v>
      </c>
      <c r="J142" s="37">
        <v>43388</v>
      </c>
      <c r="K142" s="44">
        <v>32.69</v>
      </c>
      <c r="L142" s="36">
        <f>IF(ISBLANK(K143),"",Long2[[#This Row],[Adj Close]]/K143-1)</f>
        <v>-3.2267613972765008E-2</v>
      </c>
      <c r="M142" s="29">
        <v>43388</v>
      </c>
      <c r="N142" s="44">
        <v>29.97</v>
      </c>
      <c r="O142" s="33">
        <f>IF(ISBLANK(N143),"",Long3[[#This Row],[Adj Close]]/N143-1)</f>
        <v>-1.0000000000000009E-3</v>
      </c>
      <c r="P142" s="37">
        <v>43388</v>
      </c>
      <c r="Q142" s="44">
        <v>23.777456040000001</v>
      </c>
      <c r="R142" s="36">
        <f>IF(ISBLANK(Q143),"",Long4[[#This Row],[Adj Close]]/Q143-1)</f>
        <v>-6.7887109077040431E-2</v>
      </c>
      <c r="S142" s="29">
        <v>43388</v>
      </c>
      <c r="T142" s="44">
        <v>61.80396623</v>
      </c>
      <c r="U142" s="33">
        <f>IF(ISBLANK(T143),"",Long5[[#This Row],[Adj Close]]/T143-1)</f>
        <v>1.6344725113224268E-3</v>
      </c>
      <c r="V142" s="37">
        <v>43388</v>
      </c>
      <c r="W142" s="44">
        <v>109.35</v>
      </c>
      <c r="X142" s="36">
        <f>IF(ISBLANK(W143),"",Long6[[#This Row],[Adj Close]]/W143-1)</f>
        <v>-0.10486247544204319</v>
      </c>
      <c r="AE142" s="29">
        <v>43388</v>
      </c>
      <c r="AF142" s="44">
        <v>55.49</v>
      </c>
      <c r="AG142" s="33">
        <f>IF(ISBLANK(AF143),"",Short0[[#This Row],[Adj Close]]/AF143-1)</f>
        <v>-6.5037910699241808E-2</v>
      </c>
      <c r="AH142" s="37">
        <v>43388</v>
      </c>
      <c r="AI142" s="44">
        <v>70.75</v>
      </c>
      <c r="AJ142" s="36">
        <f>IF(ISBLANK(AI143),"",Short1[[#This Row],[Adj Close]]/AI143-1)</f>
        <v>-3.2809295967190732E-2</v>
      </c>
      <c r="AK142" s="29">
        <v>43388</v>
      </c>
      <c r="AL142" s="44">
        <v>43.31</v>
      </c>
      <c r="AM142" s="33">
        <f>IF(ISBLANK(AL143),"",Short2[[#This Row],[Adj Close]]/AL143-1)</f>
        <v>-3.0879391362720887E-2</v>
      </c>
      <c r="AN142" s="37">
        <v>43388</v>
      </c>
      <c r="AO142" s="44">
        <v>99.09</v>
      </c>
      <c r="AP142" s="36">
        <f>IF(ISBLANK(AO143),"",Short3[[#This Row],[Adj Close]]/AO143-1)</f>
        <v>-0.11431891312120124</v>
      </c>
    </row>
    <row r="143" spans="1:42" x14ac:dyDescent="0.25">
      <c r="A143" s="37">
        <v>43381</v>
      </c>
      <c r="B143" s="39">
        <v>2767.1298830000001</v>
      </c>
      <c r="C143" s="36">
        <f>IF(ISBLANK(B144), "", GSPC[[#This Row],[Adj Close]]/B144-1)</f>
        <v>-4.1045679782120592E-2</v>
      </c>
      <c r="D143" s="37">
        <v>43381</v>
      </c>
      <c r="E143" s="44">
        <v>36.03</v>
      </c>
      <c r="F143" s="36">
        <f>IF(ISBLANK(E144), "", Long0[[#This Row],[Adj Close]]/E144-1)</f>
        <v>-2.8055031022390042E-2</v>
      </c>
      <c r="G143" s="29">
        <v>43381</v>
      </c>
      <c r="H143" s="44">
        <v>112.04</v>
      </c>
      <c r="I143" s="33">
        <f>IF(ISBLANK(H144),"",Long1[[#This Row],[Adj Close]]/H144-1)</f>
        <v>-2.1826436179500641E-2</v>
      </c>
      <c r="J143" s="37">
        <v>43381</v>
      </c>
      <c r="K143" s="44">
        <v>33.78</v>
      </c>
      <c r="L143" s="36">
        <f>IF(ISBLANK(K144),"",Long2[[#This Row],[Adj Close]]/K144-1)</f>
        <v>4.679268670591874E-2</v>
      </c>
      <c r="M143" s="29">
        <v>43381</v>
      </c>
      <c r="N143" s="44">
        <v>30</v>
      </c>
      <c r="O143" s="33">
        <f>IF(ISBLANK(N144),"",Long3[[#This Row],[Adj Close]]/N144-1)</f>
        <v>4.3841336116910323E-2</v>
      </c>
      <c r="P143" s="37">
        <v>43381</v>
      </c>
      <c r="Q143" s="44">
        <v>25.50920202</v>
      </c>
      <c r="R143" s="36">
        <f>IF(ISBLANK(Q144),"",Long4[[#This Row],[Adj Close]]/Q144-1)</f>
        <v>2.4218749999999956E-2</v>
      </c>
      <c r="S143" s="29">
        <v>43381</v>
      </c>
      <c r="T143" s="44">
        <v>61.703114186000001</v>
      </c>
      <c r="U143" s="33">
        <f>IF(ISBLANK(T144),"",Long5[[#This Row],[Adj Close]]/T144-1)</f>
        <v>-7.5210145931741135E-3</v>
      </c>
      <c r="V143" s="37">
        <v>43381</v>
      </c>
      <c r="W143" s="44">
        <v>122.16</v>
      </c>
      <c r="X143" s="36">
        <f>IF(ISBLANK(W144),"",Long6[[#This Row],[Adj Close]]/W144-1)</f>
        <v>4.3210930828351923E-2</v>
      </c>
      <c r="AE143" s="29">
        <v>43381</v>
      </c>
      <c r="AF143" s="44">
        <v>59.35</v>
      </c>
      <c r="AG143" s="33">
        <f>IF(ISBLANK(AF144),"",Short0[[#This Row],[Adj Close]]/AF144-1)</f>
        <v>-6.8607764390896664E-3</v>
      </c>
      <c r="AH143" s="37">
        <v>43381</v>
      </c>
      <c r="AI143" s="44">
        <v>73.150000000000006</v>
      </c>
      <c r="AJ143" s="36">
        <f>IF(ISBLANK(AI144),"",Short1[[#This Row],[Adj Close]]/AI144-1)</f>
        <v>-6.5295169946332776E-2</v>
      </c>
      <c r="AK143" s="29">
        <v>43381</v>
      </c>
      <c r="AL143" s="44">
        <v>44.69</v>
      </c>
      <c r="AM143" s="33">
        <f>IF(ISBLANK(AL144),"",Short2[[#This Row],[Adj Close]]/AL144-1)</f>
        <v>-5.0764655904842804E-2</v>
      </c>
      <c r="AN143" s="37">
        <v>43381</v>
      </c>
      <c r="AO143" s="44">
        <v>111.88</v>
      </c>
      <c r="AP143" s="36">
        <f>IF(ISBLANK(AO144),"",Short3[[#This Row],[Adj Close]]/AO144-1)</f>
        <v>-5.586497890295361E-2</v>
      </c>
    </row>
    <row r="144" spans="1:42" x14ac:dyDescent="0.25">
      <c r="A144" s="37">
        <v>43374</v>
      </c>
      <c r="B144" s="39">
        <v>2885.570068</v>
      </c>
      <c r="C144" s="36">
        <f>IF(ISBLANK(B145), "", GSPC[[#This Row],[Adj Close]]/B145-1)</f>
        <v>-9.7495220265720883E-3</v>
      </c>
      <c r="D144" s="37">
        <v>43374</v>
      </c>
      <c r="E144" s="44">
        <v>37.07</v>
      </c>
      <c r="F144" s="36">
        <f>IF(ISBLANK(E145), "", Long0[[#This Row],[Adj Close]]/E145-1)</f>
        <v>-4.286083139684993E-2</v>
      </c>
      <c r="G144" s="29">
        <v>43374</v>
      </c>
      <c r="H144" s="44">
        <v>114.54</v>
      </c>
      <c r="I144" s="33">
        <f>IF(ISBLANK(H145),"",Long1[[#This Row],[Adj Close]]/H145-1)</f>
        <v>8.4521922873745936E-3</v>
      </c>
      <c r="J144" s="37">
        <v>43374</v>
      </c>
      <c r="K144" s="44">
        <v>32.270000000000003</v>
      </c>
      <c r="L144" s="36">
        <f>IF(ISBLANK(K145),"",Long2[[#This Row],[Adj Close]]/K145-1)</f>
        <v>-1.2380068090374063E-3</v>
      </c>
      <c r="M144" s="29">
        <v>43374</v>
      </c>
      <c r="N144" s="44">
        <v>28.74</v>
      </c>
      <c r="O144" s="33">
        <f>IF(ISBLANK(N145),"",Long3[[#This Row],[Adj Close]]/N145-1)</f>
        <v>-2.741116751269046E-2</v>
      </c>
      <c r="P144" s="37">
        <v>43374</v>
      </c>
      <c r="Q144" s="44">
        <v>24.906009600000001</v>
      </c>
      <c r="R144" s="36">
        <f>IF(ISBLANK(Q145),"",Long4[[#This Row],[Adj Close]]/Q145-1)</f>
        <v>-1.538461538461533E-2</v>
      </c>
      <c r="S144" s="29">
        <v>43374</v>
      </c>
      <c r="T144" s="44">
        <v>62.170700934999999</v>
      </c>
      <c r="U144" s="33">
        <f>IF(ISBLANK(T145),"",Long5[[#This Row],[Adj Close]]/T145-1)</f>
        <v>1.5271747254273604E-2</v>
      </c>
      <c r="V144" s="37">
        <v>43374</v>
      </c>
      <c r="W144" s="44">
        <v>117.1</v>
      </c>
      <c r="X144" s="36">
        <f>IF(ISBLANK(W145),"",Long6[[#This Row],[Adj Close]]/W145-1)</f>
        <v>-3.5022661722290849E-2</v>
      </c>
      <c r="AE144" s="29">
        <v>43374</v>
      </c>
      <c r="AF144" s="44">
        <v>59.76</v>
      </c>
      <c r="AG144" s="33">
        <f>IF(ISBLANK(AF145),"",Short0[[#This Row],[Adj Close]]/AF145-1)</f>
        <v>-1.9845825815975049E-2</v>
      </c>
      <c r="AH144" s="37">
        <v>43374</v>
      </c>
      <c r="AI144" s="44">
        <v>78.260000000000005</v>
      </c>
      <c r="AJ144" s="36">
        <f>IF(ISBLANK(AI145),"",Short1[[#This Row],[Adj Close]]/AI145-1)</f>
        <v>-1.6339869281045694E-2</v>
      </c>
      <c r="AK144" s="29">
        <v>43374</v>
      </c>
      <c r="AL144" s="44">
        <v>47.08</v>
      </c>
      <c r="AM144" s="33">
        <f>IF(ISBLANK(AL145),"",Short2[[#This Row],[Adj Close]]/AL145-1)</f>
        <v>-7.1766561514195581E-2</v>
      </c>
      <c r="AN144" s="37">
        <v>43374</v>
      </c>
      <c r="AO144" s="44">
        <v>118.5</v>
      </c>
      <c r="AP144" s="36">
        <f>IF(ISBLANK(AO145),"",Short3[[#This Row],[Adj Close]]/AO145-1)</f>
        <v>2.455472937921499E-2</v>
      </c>
    </row>
    <row r="145" spans="1:42" x14ac:dyDescent="0.25">
      <c r="A145" s="37">
        <v>43367</v>
      </c>
      <c r="B145" s="39">
        <v>2913.9799800000001</v>
      </c>
      <c r="C145" s="36">
        <f>IF(ISBLANK(B146), "", GSPC[[#This Row],[Adj Close]]/B146-1)</f>
        <v>-5.3555323356321294E-3</v>
      </c>
      <c r="D145" s="37">
        <v>43367</v>
      </c>
      <c r="E145" s="44">
        <v>38.729999999999997</v>
      </c>
      <c r="F145" s="36">
        <f>IF(ISBLANK(E146), "", Long0[[#This Row],[Adj Close]]/E146-1)</f>
        <v>1.813880126182954E-2</v>
      </c>
      <c r="G145" s="29">
        <v>43367</v>
      </c>
      <c r="H145" s="44">
        <v>113.58</v>
      </c>
      <c r="I145" s="33">
        <f>IF(ISBLANK(H146),"",Long1[[#This Row],[Adj Close]]/H146-1)</f>
        <v>1.6921837228041969E-2</v>
      </c>
      <c r="J145" s="37">
        <v>43367</v>
      </c>
      <c r="K145" s="44">
        <v>32.31</v>
      </c>
      <c r="L145" s="36">
        <f>IF(ISBLANK(K146),"",Long2[[#This Row],[Adj Close]]/K146-1)</f>
        <v>5.3129074315515057E-2</v>
      </c>
      <c r="M145" s="29">
        <v>43367</v>
      </c>
      <c r="N145" s="44">
        <v>29.55</v>
      </c>
      <c r="O145" s="33">
        <f>IF(ISBLANK(N146),"",Long3[[#This Row],[Adj Close]]/N146-1)</f>
        <v>-2.3785926660059409E-2</v>
      </c>
      <c r="P145" s="37">
        <v>43367</v>
      </c>
      <c r="Q145" s="44">
        <v>25.295165999999998</v>
      </c>
      <c r="R145" s="36">
        <f>IF(ISBLANK(Q146),"",Long4[[#This Row],[Adj Close]]/Q146-1)</f>
        <v>6.7761806981519568E-2</v>
      </c>
      <c r="S145" s="29">
        <v>43367</v>
      </c>
      <c r="T145" s="44">
        <v>61.235527437000002</v>
      </c>
      <c r="U145" s="33">
        <f>IF(ISBLANK(T146),"",Long5[[#This Row],[Adj Close]]/T146-1)</f>
        <v>1.2890506537648339E-2</v>
      </c>
      <c r="V145" s="37">
        <v>43367</v>
      </c>
      <c r="W145" s="44">
        <v>121.35</v>
      </c>
      <c r="X145" s="36">
        <f>IF(ISBLANK(W146),"",Long6[[#This Row],[Adj Close]]/W146-1)</f>
        <v>4.5529801324502017E-3</v>
      </c>
      <c r="AE145" s="29">
        <v>43367</v>
      </c>
      <c r="AF145" s="44">
        <v>60.97</v>
      </c>
      <c r="AG145" s="33">
        <f>IF(ISBLANK(AF146),"",Short0[[#This Row],[Adj Close]]/AF146-1)</f>
        <v>-4.5714285714285596E-3</v>
      </c>
      <c r="AH145" s="37">
        <v>43367</v>
      </c>
      <c r="AI145" s="44">
        <v>79.56</v>
      </c>
      <c r="AJ145" s="36">
        <f>IF(ISBLANK(AI146),"",Short1[[#This Row],[Adj Close]]/AI146-1)</f>
        <v>1.2729124236252609E-2</v>
      </c>
      <c r="AK145" s="29">
        <v>43367</v>
      </c>
      <c r="AL145" s="44">
        <v>50.72</v>
      </c>
      <c r="AM145" s="33">
        <f>IF(ISBLANK(AL146),"",Short2[[#This Row],[Adj Close]]/AL146-1)</f>
        <v>-3.113658070678138E-2</v>
      </c>
      <c r="AN145" s="37">
        <v>43367</v>
      </c>
      <c r="AO145" s="44">
        <v>115.66</v>
      </c>
      <c r="AP145" s="36">
        <f>IF(ISBLANK(AO146),"",Short3[[#This Row],[Adj Close]]/AO146-1)</f>
        <v>-7.6566866267465117E-2</v>
      </c>
    </row>
    <row r="146" spans="1:42" x14ac:dyDescent="0.25">
      <c r="A146" s="37">
        <v>43360</v>
      </c>
      <c r="B146" s="39">
        <v>2929.669922</v>
      </c>
      <c r="C146" s="36">
        <f>IF(ISBLANK(B147), "", GSPC[[#This Row],[Adj Close]]/B147-1)</f>
        <v>8.4991780218739432E-3</v>
      </c>
      <c r="D146" s="37">
        <v>43360</v>
      </c>
      <c r="E146" s="44">
        <v>38.04</v>
      </c>
      <c r="F146" s="36">
        <f>IF(ISBLANK(E147), "", Long0[[#This Row],[Adj Close]]/E147-1)</f>
        <v>-2.2861546365271046E-2</v>
      </c>
      <c r="G146" s="29">
        <v>43360</v>
      </c>
      <c r="H146" s="44">
        <v>111.69</v>
      </c>
      <c r="I146" s="33">
        <f>IF(ISBLANK(H147),"",Long1[[#This Row],[Adj Close]]/H147-1)</f>
        <v>4.8141891891891886E-2</v>
      </c>
      <c r="J146" s="37">
        <v>43360</v>
      </c>
      <c r="K146" s="44">
        <v>30.68</v>
      </c>
      <c r="L146" s="36">
        <f>IF(ISBLANK(K147),"",Long2[[#This Row],[Adj Close]]/K147-1)</f>
        <v>1.3210039630118908E-2</v>
      </c>
      <c r="M146" s="29">
        <v>43360</v>
      </c>
      <c r="N146" s="44">
        <v>30.27</v>
      </c>
      <c r="O146" s="33">
        <f>IF(ISBLANK(N147),"",Long3[[#This Row],[Adj Close]]/N147-1)</f>
        <v>-2.1021992238033693E-2</v>
      </c>
      <c r="P146" s="37">
        <v>43360</v>
      </c>
      <c r="Q146" s="44">
        <v>23.689895849999999</v>
      </c>
      <c r="R146" s="36">
        <f>IF(ISBLANK(Q147),"",Long4[[#This Row],[Adj Close]]/Q147-1)</f>
        <v>-5.8027079303675011E-2</v>
      </c>
      <c r="S146" s="29">
        <v>43360</v>
      </c>
      <c r="T146" s="44">
        <v>60.456216187000003</v>
      </c>
      <c r="U146" s="33">
        <f>IF(ISBLANK(T147),"",Long5[[#This Row],[Adj Close]]/T147-1)</f>
        <v>-4.2543923346927137E-2</v>
      </c>
      <c r="V146" s="37">
        <v>43360</v>
      </c>
      <c r="W146" s="44">
        <v>120.8</v>
      </c>
      <c r="X146" s="36">
        <f>IF(ISBLANK(W147),"",Long6[[#This Row],[Adj Close]]/W147-1)</f>
        <v>-1.5083571137382901E-2</v>
      </c>
      <c r="AE146" s="29">
        <v>43360</v>
      </c>
      <c r="AF146" s="44">
        <v>61.25</v>
      </c>
      <c r="AG146" s="33">
        <f>IF(ISBLANK(AF147),"",Short0[[#This Row],[Adj Close]]/AF147-1)</f>
        <v>2.7832351015062429E-3</v>
      </c>
      <c r="AH146" s="37">
        <v>43360</v>
      </c>
      <c r="AI146" s="44">
        <v>78.56</v>
      </c>
      <c r="AJ146" s="36">
        <f>IF(ISBLANK(AI147),"",Short1[[#This Row],[Adj Close]]/AI147-1)</f>
        <v>-8.4563927805124672E-3</v>
      </c>
      <c r="AK146" s="29">
        <v>43360</v>
      </c>
      <c r="AL146" s="44">
        <v>52.35</v>
      </c>
      <c r="AM146" s="33">
        <f>IF(ISBLANK(AL147),"",Short2[[#This Row],[Adj Close]]/AL147-1)</f>
        <v>1.9105846389000369E-4</v>
      </c>
      <c r="AN146" s="37">
        <v>43360</v>
      </c>
      <c r="AO146" s="44">
        <v>125.25</v>
      </c>
      <c r="AP146" s="36">
        <f>IF(ISBLANK(AO147),"",Short3[[#This Row],[Adj Close]]/AO147-1)</f>
        <v>1.4745199708336543E-2</v>
      </c>
    </row>
    <row r="147" spans="1:42" x14ac:dyDescent="0.25">
      <c r="A147" s="37">
        <v>43353</v>
      </c>
      <c r="B147" s="39">
        <v>2904.9799800000001</v>
      </c>
      <c r="C147" s="36">
        <f>IF(ISBLANK(B148), "", GSPC[[#This Row],[Adj Close]]/B148-1)</f>
        <v>1.1596016543810261E-2</v>
      </c>
      <c r="D147" s="37">
        <v>43353</v>
      </c>
      <c r="E147" s="44">
        <v>38.93</v>
      </c>
      <c r="F147" s="36">
        <f>IF(ISBLANK(E148), "", Long0[[#This Row],[Adj Close]]/E148-1)</f>
        <v>-1.0170353419781342E-2</v>
      </c>
      <c r="G147" s="29">
        <v>43353</v>
      </c>
      <c r="H147" s="44">
        <v>106.56</v>
      </c>
      <c r="I147" s="33">
        <f>IF(ISBLANK(H148),"",Long1[[#This Row],[Adj Close]]/H148-1)</f>
        <v>-2.8145229383624848E-4</v>
      </c>
      <c r="J147" s="37">
        <v>43353</v>
      </c>
      <c r="K147" s="44">
        <v>30.28</v>
      </c>
      <c r="L147" s="36">
        <f>IF(ISBLANK(K148),"",Long2[[#This Row],[Adj Close]]/K148-1)</f>
        <v>-3.3514203638684847E-2</v>
      </c>
      <c r="M147" s="29">
        <v>43353</v>
      </c>
      <c r="N147" s="44">
        <v>30.92</v>
      </c>
      <c r="O147" s="33">
        <f>IF(ISBLANK(N148),"",Long3[[#This Row],[Adj Close]]/N148-1)</f>
        <v>3.9677202420981939E-2</v>
      </c>
      <c r="P147" s="37">
        <v>43353</v>
      </c>
      <c r="Q147" s="44">
        <v>25.149232349999998</v>
      </c>
      <c r="R147" s="36">
        <f>IF(ISBLANK(Q148),"",Long4[[#This Row],[Adj Close]]/Q148-1)</f>
        <v>-1.7110266159695908E-2</v>
      </c>
      <c r="S147" s="29">
        <v>43353</v>
      </c>
      <c r="T147" s="44">
        <v>63.142547905000001</v>
      </c>
      <c r="U147" s="33">
        <f>IF(ISBLANK(T148),"",Long5[[#This Row],[Adj Close]]/T148-1)</f>
        <v>3.4550097639173272E-2</v>
      </c>
      <c r="V147" s="37">
        <v>43353</v>
      </c>
      <c r="W147" s="44">
        <v>122.65</v>
      </c>
      <c r="X147" s="36">
        <f>IF(ISBLANK(W148),"",Long6[[#This Row],[Adj Close]]/W148-1)</f>
        <v>9.0497737556560764E-3</v>
      </c>
      <c r="AE147" s="29">
        <v>43353</v>
      </c>
      <c r="AF147" s="44">
        <v>61.08</v>
      </c>
      <c r="AG147" s="33">
        <f>IF(ISBLANK(AF148),"",Short0[[#This Row],[Adj Close]]/AF148-1)</f>
        <v>-7.0461117029371412E-2</v>
      </c>
      <c r="AH147" s="37">
        <v>43353</v>
      </c>
      <c r="AI147" s="44">
        <v>79.23</v>
      </c>
      <c r="AJ147" s="36">
        <f>IF(ISBLANK(AI148),"",Short1[[#This Row],[Adj Close]]/AI148-1)</f>
        <v>1.563902063837963E-2</v>
      </c>
      <c r="AK147" s="29">
        <v>43353</v>
      </c>
      <c r="AL147" s="44">
        <v>52.34</v>
      </c>
      <c r="AM147" s="33">
        <f>IF(ISBLANK(AL148),"",Short2[[#This Row],[Adj Close]]/AL148-1)</f>
        <v>9.6450617283949658E-3</v>
      </c>
      <c r="AN147" s="37">
        <v>43353</v>
      </c>
      <c r="AO147" s="44">
        <v>123.43</v>
      </c>
      <c r="AP147" s="36">
        <f>IF(ISBLANK(AO148),"",Short3[[#This Row],[Adj Close]]/AO148-1)</f>
        <v>-1.8527353689567372E-2</v>
      </c>
    </row>
    <row r="148" spans="1:42" x14ac:dyDescent="0.25">
      <c r="A148" s="37">
        <v>43346</v>
      </c>
      <c r="B148" s="39">
        <v>2871.679932</v>
      </c>
      <c r="C148" s="36">
        <f>IF(ISBLANK(B149), "", GSPC[[#This Row],[Adj Close]]/B149-1)</f>
        <v>-1.0284295057181758E-2</v>
      </c>
      <c r="D148" s="37">
        <v>43346</v>
      </c>
      <c r="E148" s="44">
        <v>39.33</v>
      </c>
      <c r="F148" s="36">
        <f>IF(ISBLANK(E149), "", Long0[[#This Row],[Adj Close]]/E149-1)</f>
        <v>3.882725832012679E-2</v>
      </c>
      <c r="G148" s="29">
        <v>43346</v>
      </c>
      <c r="H148" s="44">
        <v>106.59</v>
      </c>
      <c r="I148" s="33">
        <f>IF(ISBLANK(H149),"",Long1[[#This Row],[Adj Close]]/H149-1)</f>
        <v>1.8537983755374965E-2</v>
      </c>
      <c r="J148" s="37">
        <v>43346</v>
      </c>
      <c r="K148" s="44">
        <v>31.33</v>
      </c>
      <c r="L148" s="36">
        <f>IF(ISBLANK(K149),"",Long2[[#This Row],[Adj Close]]/K149-1)</f>
        <v>6.455997281685355E-2</v>
      </c>
      <c r="M148" s="29">
        <v>43346</v>
      </c>
      <c r="N148" s="44">
        <v>29.74</v>
      </c>
      <c r="O148" s="33">
        <f>IF(ISBLANK(N149),"",Long3[[#This Row],[Adj Close]]/N149-1)</f>
        <v>9.8471986417656421E-3</v>
      </c>
      <c r="P148" s="37">
        <v>43346</v>
      </c>
      <c r="Q148" s="44">
        <v>25.587033300000002</v>
      </c>
      <c r="R148" s="36">
        <f>IF(ISBLANK(Q149),"",Long4[[#This Row],[Adj Close]]/Q149-1)</f>
        <v>3.5433070866141891E-2</v>
      </c>
      <c r="S148" s="29">
        <v>43346</v>
      </c>
      <c r="T148" s="44">
        <v>61.033823349000002</v>
      </c>
      <c r="U148" s="33">
        <f>IF(ISBLANK(T149),"",Long5[[#This Row],[Adj Close]]/T149-1)</f>
        <v>2.6681061074656842E-2</v>
      </c>
      <c r="V148" s="37">
        <v>43346</v>
      </c>
      <c r="W148" s="44">
        <v>121.55</v>
      </c>
      <c r="X148" s="36">
        <f>IF(ISBLANK(W149),"",Long6[[#This Row],[Adj Close]]/W149-1)</f>
        <v>-4.1118421052632748E-4</v>
      </c>
      <c r="AE148" s="29">
        <v>43346</v>
      </c>
      <c r="AF148" s="44">
        <v>65.709999999999994</v>
      </c>
      <c r="AG148" s="33">
        <f>IF(ISBLANK(AF149),"",Short0[[#This Row],[Adj Close]]/AF149-1)</f>
        <v>3.0529690123644038E-3</v>
      </c>
      <c r="AH148" s="37">
        <v>43346</v>
      </c>
      <c r="AI148" s="44">
        <v>78.010000000000005</v>
      </c>
      <c r="AJ148" s="36">
        <f>IF(ISBLANK(AI149),"",Short1[[#This Row],[Adj Close]]/AI149-1)</f>
        <v>-5.5569007263922443E-2</v>
      </c>
      <c r="AK148" s="29">
        <v>43346</v>
      </c>
      <c r="AL148" s="44">
        <v>51.84</v>
      </c>
      <c r="AM148" s="33">
        <f>IF(ISBLANK(AL149),"",Short2[[#This Row],[Adj Close]]/AL149-1)</f>
        <v>2.5140204989364534E-3</v>
      </c>
      <c r="AN148" s="37">
        <v>43346</v>
      </c>
      <c r="AO148" s="44">
        <v>125.76</v>
      </c>
      <c r="AP148" s="36">
        <f>IF(ISBLANK(AO149),"",Short3[[#This Row],[Adj Close]]/AO149-1)</f>
        <v>0.16736285157337782</v>
      </c>
    </row>
    <row r="149" spans="1:42" x14ac:dyDescent="0.25">
      <c r="A149" s="37">
        <v>43339</v>
      </c>
      <c r="B149" s="39">
        <v>2901.5200199999999</v>
      </c>
      <c r="C149" s="36">
        <f>IF(ISBLANK(B150), "", GSPC[[#This Row],[Adj Close]]/B150-1)</f>
        <v>9.3332079461294626E-3</v>
      </c>
      <c r="D149" s="37">
        <v>43339</v>
      </c>
      <c r="E149" s="44">
        <v>37.86</v>
      </c>
      <c r="F149" s="36">
        <f>IF(ISBLANK(E150), "", Long0[[#This Row],[Adj Close]]/E150-1)</f>
        <v>2.6420079260236484E-4</v>
      </c>
      <c r="G149" s="29">
        <v>43339</v>
      </c>
      <c r="H149" s="44">
        <v>104.65</v>
      </c>
      <c r="I149" s="33">
        <f>IF(ISBLANK(H150),"",Long1[[#This Row],[Adj Close]]/H150-1)</f>
        <v>2.1872863978127155E-2</v>
      </c>
      <c r="J149" s="37">
        <v>43339</v>
      </c>
      <c r="K149" s="44">
        <v>29.43</v>
      </c>
      <c r="L149" s="36">
        <f>IF(ISBLANK(K150),"",Long2[[#This Row],[Adj Close]]/K150-1)</f>
        <v>-6.7499156260546478E-3</v>
      </c>
      <c r="M149" s="29">
        <v>43339</v>
      </c>
      <c r="N149" s="44">
        <v>29.45</v>
      </c>
      <c r="O149" s="33">
        <f>IF(ISBLANK(N150),"",Long3[[#This Row],[Adj Close]]/N150-1)</f>
        <v>-3.721244925575129E-3</v>
      </c>
      <c r="P149" s="37">
        <v>43339</v>
      </c>
      <c r="Q149" s="44">
        <v>24.711431399999999</v>
      </c>
      <c r="R149" s="36">
        <f>IF(ISBLANK(Q150),"",Long4[[#This Row],[Adj Close]]/Q150-1)</f>
        <v>-1.5503875968992276E-2</v>
      </c>
      <c r="S149" s="29">
        <v>43339</v>
      </c>
      <c r="T149" s="44">
        <v>59.447695748000001</v>
      </c>
      <c r="U149" s="33">
        <f>IF(ISBLANK(T150),"",Long5[[#This Row],[Adj Close]]/T150-1)</f>
        <v>1.7417228942742335E-2</v>
      </c>
      <c r="V149" s="37">
        <v>43339</v>
      </c>
      <c r="W149" s="44">
        <v>121.6</v>
      </c>
      <c r="X149" s="36">
        <f>IF(ISBLANK(W150),"",Long6[[#This Row],[Adj Close]]/W150-1)</f>
        <v>4.5122475290072961E-2</v>
      </c>
      <c r="AE149" s="29">
        <v>43339</v>
      </c>
      <c r="AF149" s="44">
        <v>65.510000000000005</v>
      </c>
      <c r="AG149" s="33">
        <f>IF(ISBLANK(AF150),"",Short0[[#This Row],[Adj Close]]/AF150-1)</f>
        <v>6.1434495469205874E-3</v>
      </c>
      <c r="AH149" s="37">
        <v>43339</v>
      </c>
      <c r="AI149" s="44">
        <v>82.6</v>
      </c>
      <c r="AJ149" s="36">
        <f>IF(ISBLANK(AI150),"",Short1[[#This Row],[Adj Close]]/AI150-1)</f>
        <v>7.3982577038096409E-2</v>
      </c>
      <c r="AK149" s="29">
        <v>43339</v>
      </c>
      <c r="AL149" s="44">
        <v>51.71</v>
      </c>
      <c r="AM149" s="33">
        <f>IF(ISBLANK(AL150),"",Short2[[#This Row],[Adj Close]]/AL150-1)</f>
        <v>2.4366085578446883E-2</v>
      </c>
      <c r="AN149" s="37">
        <v>43339</v>
      </c>
      <c r="AO149" s="44">
        <v>107.73</v>
      </c>
      <c r="AP149" s="36">
        <f>IF(ISBLANK(AO150),"",Short3[[#This Row],[Adj Close]]/AO150-1)</f>
        <v>3.516863649466706E-2</v>
      </c>
    </row>
    <row r="150" spans="1:42" x14ac:dyDescent="0.25">
      <c r="A150" s="37">
        <v>43332</v>
      </c>
      <c r="B150" s="39">
        <v>2874.6899410000001</v>
      </c>
      <c r="C150" s="36">
        <f>IF(ISBLANK(B151), "", GSPC[[#This Row],[Adj Close]]/B151-1)</f>
        <v>8.6171715003207083E-3</v>
      </c>
      <c r="D150" s="37">
        <v>43332</v>
      </c>
      <c r="E150" s="44">
        <v>37.85</v>
      </c>
      <c r="F150" s="36">
        <f>IF(ISBLANK(E151), "", Long0[[#This Row],[Adj Close]]/E151-1)</f>
        <v>3.3870527178366583E-2</v>
      </c>
      <c r="G150" s="29">
        <v>43332</v>
      </c>
      <c r="H150" s="44">
        <v>102.41</v>
      </c>
      <c r="I150" s="33">
        <f>IF(ISBLANK(H151),"",Long1[[#This Row],[Adj Close]]/H151-1)</f>
        <v>-2.6705949439270071E-2</v>
      </c>
      <c r="J150" s="37">
        <v>43332</v>
      </c>
      <c r="K150" s="44">
        <v>29.63</v>
      </c>
      <c r="L150" s="36">
        <f>IF(ISBLANK(K151),"",Long2[[#This Row],[Adj Close]]/K151-1)</f>
        <v>-7.5795383655645754E-2</v>
      </c>
      <c r="M150" s="29">
        <v>43332</v>
      </c>
      <c r="N150" s="44">
        <v>29.56</v>
      </c>
      <c r="O150" s="33">
        <f>IF(ISBLANK(N151),"",Long3[[#This Row],[Adj Close]]/N151-1)</f>
        <v>2.1776702385067459E-2</v>
      </c>
      <c r="P150" s="37">
        <v>43332</v>
      </c>
      <c r="Q150" s="44">
        <v>25.1005878</v>
      </c>
      <c r="R150" s="36">
        <f>IF(ISBLANK(Q151),"",Long4[[#This Row],[Adj Close]]/Q151-1)</f>
        <v>-6.5217391304347783E-2</v>
      </c>
      <c r="S150" s="29">
        <v>43332</v>
      </c>
      <c r="T150" s="44">
        <v>58.430006939999998</v>
      </c>
      <c r="U150" s="33">
        <f>IF(ISBLANK(T151),"",Long5[[#This Row],[Adj Close]]/T151-1)</f>
        <v>4.0999673300668782E-2</v>
      </c>
      <c r="V150" s="37">
        <v>43332</v>
      </c>
      <c r="W150" s="44">
        <v>116.35</v>
      </c>
      <c r="X150" s="36">
        <f>IF(ISBLANK(W151),"",Long6[[#This Row],[Adj Close]]/W151-1)</f>
        <v>0.15027187345526438</v>
      </c>
      <c r="AE150" s="29">
        <v>43332</v>
      </c>
      <c r="AF150" s="44">
        <v>65.11</v>
      </c>
      <c r="AG150" s="33">
        <f>IF(ISBLANK(AF151),"",Short0[[#This Row],[Adj Close]]/AF151-1)</f>
        <v>-4.9766491535318091E-2</v>
      </c>
      <c r="AH150" s="37">
        <v>43332</v>
      </c>
      <c r="AI150" s="44">
        <v>76.91</v>
      </c>
      <c r="AJ150" s="36">
        <f>IF(ISBLANK(AI151),"",Short1[[#This Row],[Adj Close]]/AI151-1)</f>
        <v>-2.2496187086934571E-2</v>
      </c>
      <c r="AK150" s="29">
        <v>43332</v>
      </c>
      <c r="AL150" s="44">
        <v>50.48</v>
      </c>
      <c r="AM150" s="33">
        <f>IF(ISBLANK(AL151),"",Short2[[#This Row],[Adj Close]]/AL151-1)</f>
        <v>-5.5565949485500532E-2</v>
      </c>
      <c r="AN150" s="37">
        <v>43332</v>
      </c>
      <c r="AO150" s="44">
        <v>104.07</v>
      </c>
      <c r="AP150" s="36">
        <f>IF(ISBLANK(AO151),"",Short3[[#This Row],[Adj Close]]/AO151-1)</f>
        <v>-1.2243735763098007E-2</v>
      </c>
    </row>
    <row r="151" spans="1:42" x14ac:dyDescent="0.25">
      <c r="A151" s="37">
        <v>43325</v>
      </c>
      <c r="B151" s="39">
        <v>2850.1298830000001</v>
      </c>
      <c r="C151" s="36">
        <f>IF(ISBLANK(B152), "", GSPC[[#This Row],[Adj Close]]/B152-1)</f>
        <v>5.9471191790199107E-3</v>
      </c>
      <c r="D151" s="37">
        <v>43325</v>
      </c>
      <c r="E151" s="44">
        <v>36.61</v>
      </c>
      <c r="F151" s="36">
        <f>IF(ISBLANK(E152), "", Long0[[#This Row],[Adj Close]]/E152-1)</f>
        <v>2.4644030668126149E-3</v>
      </c>
      <c r="G151" s="29">
        <v>43325</v>
      </c>
      <c r="H151" s="44">
        <v>105.22</v>
      </c>
      <c r="I151" s="33">
        <f>IF(ISBLANK(H152),"",Long1[[#This Row],[Adj Close]]/H152-1)</f>
        <v>4.7799243178649586E-2</v>
      </c>
      <c r="J151" s="37">
        <v>43325</v>
      </c>
      <c r="K151" s="44">
        <v>32.06</v>
      </c>
      <c r="L151" s="36">
        <f>IF(ISBLANK(K152),"",Long2[[#This Row],[Adj Close]]/K152-1)</f>
        <v>6.5470255898969931E-2</v>
      </c>
      <c r="M151" s="29">
        <v>43325</v>
      </c>
      <c r="N151" s="44">
        <v>28.93</v>
      </c>
      <c r="O151" s="33">
        <f>IF(ISBLANK(N152),"",Long3[[#This Row],[Adj Close]]/N152-1)</f>
        <v>1.0831586303284402E-2</v>
      </c>
      <c r="P151" s="37">
        <v>43325</v>
      </c>
      <c r="Q151" s="44">
        <v>26.851791599999999</v>
      </c>
      <c r="R151" s="36">
        <f>IF(ISBLANK(Q152),"",Long4[[#This Row],[Adj Close]]/Q152-1)</f>
        <v>-0.15337423312883447</v>
      </c>
      <c r="S151" s="29">
        <v>43325</v>
      </c>
      <c r="T151" s="44">
        <v>56.128746663999998</v>
      </c>
      <c r="U151" s="33">
        <f>IF(ISBLANK(T152),"",Long5[[#This Row],[Adj Close]]/T152-1)</f>
        <v>0.21685549594542186</v>
      </c>
      <c r="V151" s="37">
        <v>43325</v>
      </c>
      <c r="W151" s="44">
        <v>101.15</v>
      </c>
      <c r="X151" s="36">
        <f>IF(ISBLANK(W152),"",Long6[[#This Row],[Adj Close]]/W152-1)</f>
        <v>3.9702233250620278E-3</v>
      </c>
      <c r="AE151" s="29">
        <v>43325</v>
      </c>
      <c r="AF151" s="44">
        <v>68.52</v>
      </c>
      <c r="AG151" s="33">
        <f>IF(ISBLANK(AF152),"",Short0[[#This Row],[Adj Close]]/AF152-1)</f>
        <v>1.1689070718876593E-3</v>
      </c>
      <c r="AH151" s="37">
        <v>43325</v>
      </c>
      <c r="AI151" s="44">
        <v>78.680000000000007</v>
      </c>
      <c r="AJ151" s="36">
        <f>IF(ISBLANK(AI152),"",Short1[[#This Row],[Adj Close]]/AI152-1)</f>
        <v>3.6354056902002219E-2</v>
      </c>
      <c r="AK151" s="29">
        <v>43325</v>
      </c>
      <c r="AL151" s="44">
        <v>53.45</v>
      </c>
      <c r="AM151" s="33">
        <f>IF(ISBLANK(AL152),"",Short2[[#This Row],[Adj Close]]/AL152-1)</f>
        <v>5.1958275929935072E-2</v>
      </c>
      <c r="AN151" s="37">
        <v>43325</v>
      </c>
      <c r="AO151" s="44">
        <v>105.36</v>
      </c>
      <c r="AP151" s="36">
        <f>IF(ISBLANK(AO152),"",Short3[[#This Row],[Adj Close]]/AO152-1)</f>
        <v>2.3608277470125172E-2</v>
      </c>
    </row>
    <row r="152" spans="1:42" x14ac:dyDescent="0.25">
      <c r="A152" s="37">
        <v>43318</v>
      </c>
      <c r="B152" s="39">
        <v>2833.280029</v>
      </c>
      <c r="C152" s="36">
        <f>IF(ISBLANK(B153), "", GSPC[[#This Row],[Adj Close]]/B153-1)</f>
        <v>-2.4891540676545976E-3</v>
      </c>
      <c r="D152" s="37">
        <v>43318</v>
      </c>
      <c r="E152" s="44">
        <v>36.520000000000003</v>
      </c>
      <c r="F152" s="36">
        <f>IF(ISBLANK(E153), "", Long0[[#This Row],[Adj Close]]/E153-1)</f>
        <v>1.1634349030470892E-2</v>
      </c>
      <c r="G152" s="29">
        <v>43318</v>
      </c>
      <c r="H152" s="44">
        <v>100.42</v>
      </c>
      <c r="I152" s="33">
        <f>IF(ISBLANK(H153),"",Long1[[#This Row],[Adj Close]]/H153-1)</f>
        <v>1.2094335819391233E-2</v>
      </c>
      <c r="J152" s="37">
        <v>43318</v>
      </c>
      <c r="K152" s="44">
        <v>30.09</v>
      </c>
      <c r="L152" s="36">
        <f>IF(ISBLANK(K153),"",Long2[[#This Row],[Adj Close]]/K153-1)</f>
        <v>7.3652494141278613E-3</v>
      </c>
      <c r="M152" s="29">
        <v>43318</v>
      </c>
      <c r="N152" s="44">
        <v>28.62</v>
      </c>
      <c r="O152" s="33">
        <f>IF(ISBLANK(N153),"",Long3[[#This Row],[Adj Close]]/N153-1)</f>
        <v>-1.1740331491712719E-2</v>
      </c>
      <c r="P152" s="37">
        <v>43318</v>
      </c>
      <c r="Q152" s="44">
        <v>31.716246600000002</v>
      </c>
      <c r="R152" s="36">
        <f>IF(ISBLANK(Q153),"",Long4[[#This Row],[Adj Close]]/Q153-1)</f>
        <v>-3.9764359351988188E-2</v>
      </c>
      <c r="S152" s="29">
        <v>43318</v>
      </c>
      <c r="T152" s="44">
        <v>46.126057572999997</v>
      </c>
      <c r="U152" s="33">
        <f>IF(ISBLANK(T153),"",Long5[[#This Row],[Adj Close]]/T153-1)</f>
        <v>-1.8532969190323878E-2</v>
      </c>
      <c r="V152" s="37">
        <v>43318</v>
      </c>
      <c r="W152" s="44">
        <v>100.75</v>
      </c>
      <c r="X152" s="36">
        <f>IF(ISBLANK(W153),"",Long6[[#This Row],[Adj Close]]/W153-1)</f>
        <v>-2.4752475247524774E-3</v>
      </c>
      <c r="AE152" s="29">
        <v>43318</v>
      </c>
      <c r="AF152" s="44">
        <v>68.44</v>
      </c>
      <c r="AG152" s="33">
        <f>IF(ISBLANK(AF153),"",Short0[[#This Row],[Adj Close]]/AF153-1)</f>
        <v>-4.0112201963534377E-2</v>
      </c>
      <c r="AH152" s="37">
        <v>43318</v>
      </c>
      <c r="AI152" s="44">
        <v>75.92</v>
      </c>
      <c r="AJ152" s="36">
        <f>IF(ISBLANK(AI153),"",Short1[[#This Row],[Adj Close]]/AI153-1)</f>
        <v>-1.1840547296408932E-3</v>
      </c>
      <c r="AK152" s="29">
        <v>43318</v>
      </c>
      <c r="AL152" s="44">
        <v>50.81</v>
      </c>
      <c r="AM152" s="33">
        <f>IF(ISBLANK(AL153),"",Short2[[#This Row],[Adj Close]]/AL153-1)</f>
        <v>-3.2743194365124628E-2</v>
      </c>
      <c r="AN152" s="37">
        <v>43318</v>
      </c>
      <c r="AO152" s="44">
        <v>102.93</v>
      </c>
      <c r="AP152" s="36">
        <f>IF(ISBLANK(AO153),"",Short3[[#This Row],[Adj Close]]/AO153-1)</f>
        <v>-1.0668973471741672E-2</v>
      </c>
    </row>
    <row r="153" spans="1:42" x14ac:dyDescent="0.25">
      <c r="A153" s="37">
        <v>43311</v>
      </c>
      <c r="B153" s="39">
        <v>2840.3500979999999</v>
      </c>
      <c r="C153" s="36">
        <f>IF(ISBLANK(B154), "", GSPC[[#This Row],[Adj Close]]/B154-1)</f>
        <v>7.6379582522541067E-3</v>
      </c>
      <c r="D153" s="37">
        <v>43311</v>
      </c>
      <c r="E153" s="44">
        <v>36.1</v>
      </c>
      <c r="F153" s="36">
        <f>IF(ISBLANK(E154), "", Long0[[#This Row],[Adj Close]]/E154-1)</f>
        <v>1.290684624017957E-2</v>
      </c>
      <c r="G153" s="29">
        <v>43311</v>
      </c>
      <c r="H153" s="44">
        <v>99.22</v>
      </c>
      <c r="I153" s="33">
        <f>IF(ISBLANK(H154),"",Long1[[#This Row],[Adj Close]]/H154-1)</f>
        <v>-1.3913734843967407E-2</v>
      </c>
      <c r="J153" s="37">
        <v>43311</v>
      </c>
      <c r="K153" s="44">
        <v>29.87</v>
      </c>
      <c r="L153" s="36">
        <f>IF(ISBLANK(K154),"",Long2[[#This Row],[Adj Close]]/K154-1)</f>
        <v>5.9219858156028371E-2</v>
      </c>
      <c r="M153" s="29">
        <v>43311</v>
      </c>
      <c r="N153" s="44">
        <v>28.96</v>
      </c>
      <c r="O153" s="33">
        <f>IF(ISBLANK(N154),"",Long3[[#This Row],[Adj Close]]/N154-1)</f>
        <v>2.2960084775697664E-2</v>
      </c>
      <c r="P153" s="37">
        <v>43311</v>
      </c>
      <c r="Q153" s="44">
        <v>33.029649450000001</v>
      </c>
      <c r="R153" s="36">
        <f>IF(ISBLANK(Q154),"",Long4[[#This Row],[Adj Close]]/Q154-1)</f>
        <v>0</v>
      </c>
      <c r="S153" s="29">
        <v>43311</v>
      </c>
      <c r="T153" s="44">
        <v>46.997052498999999</v>
      </c>
      <c r="U153" s="33">
        <f>IF(ISBLANK(T154),"",Long5[[#This Row],[Adj Close]]/T154-1)</f>
        <v>-2.8798787407856352E-2</v>
      </c>
      <c r="V153" s="37">
        <v>43311</v>
      </c>
      <c r="W153" s="44">
        <v>101</v>
      </c>
      <c r="X153" s="36">
        <f>IF(ISBLANK(W154),"",Long6[[#This Row],[Adj Close]]/W154-1)</f>
        <v>3.1664964249233929E-2</v>
      </c>
      <c r="AE153" s="29">
        <v>43311</v>
      </c>
      <c r="AF153" s="44">
        <v>71.3</v>
      </c>
      <c r="AG153" s="33">
        <f>IF(ISBLANK(AF154),"",Short0[[#This Row],[Adj Close]]/AF154-1)</f>
        <v>-3.7137069547602986E-2</v>
      </c>
      <c r="AH153" s="37">
        <v>43311</v>
      </c>
      <c r="AI153" s="44">
        <v>76.010000000000005</v>
      </c>
      <c r="AJ153" s="36">
        <f>IF(ISBLANK(AI154),"",Short1[[#This Row],[Adj Close]]/AI154-1)</f>
        <v>-2.5262887919979438E-2</v>
      </c>
      <c r="AK153" s="29">
        <v>43311</v>
      </c>
      <c r="AL153" s="44">
        <v>52.53</v>
      </c>
      <c r="AM153" s="33">
        <f>IF(ISBLANK(AL154),"",Short2[[#This Row],[Adj Close]]/AL154-1)</f>
        <v>-4.7334058759521236E-2</v>
      </c>
      <c r="AN153" s="37">
        <v>43311</v>
      </c>
      <c r="AO153" s="44">
        <v>104.04</v>
      </c>
      <c r="AP153" s="36">
        <f>IF(ISBLANK(AO154),"",Short3[[#This Row],[Adj Close]]/AO154-1)</f>
        <v>-2.079999999999993E-2</v>
      </c>
    </row>
    <row r="154" spans="1:42" x14ac:dyDescent="0.25">
      <c r="A154" s="37">
        <v>43304</v>
      </c>
      <c r="B154" s="39">
        <v>2818.820068</v>
      </c>
      <c r="C154" s="36">
        <f>IF(ISBLANK(B155), "", GSPC[[#This Row],[Adj Close]]/B155-1)</f>
        <v>6.0638902171139542E-3</v>
      </c>
      <c r="D154" s="37">
        <v>43304</v>
      </c>
      <c r="E154" s="44">
        <v>35.64</v>
      </c>
      <c r="F154" s="36">
        <f>IF(ISBLANK(E155), "", Long0[[#This Row],[Adj Close]]/E155-1)</f>
        <v>-1.6013252346769646E-2</v>
      </c>
      <c r="G154" s="29">
        <v>43304</v>
      </c>
      <c r="H154" s="44">
        <v>100.62</v>
      </c>
      <c r="I154" s="33">
        <f>IF(ISBLANK(H155),"",Long1[[#This Row],[Adj Close]]/H155-1)</f>
        <v>-1.0132808657156933E-2</v>
      </c>
      <c r="J154" s="37">
        <v>43304</v>
      </c>
      <c r="K154" s="44">
        <v>28.2</v>
      </c>
      <c r="L154" s="36">
        <f>IF(ISBLANK(K155),"",Long2[[#This Row],[Adj Close]]/K155-1)</f>
        <v>-1.7699115044248481E-3</v>
      </c>
      <c r="M154" s="29">
        <v>43304</v>
      </c>
      <c r="N154" s="44">
        <v>28.31</v>
      </c>
      <c r="O154" s="33">
        <f>IF(ISBLANK(N155),"",Long3[[#This Row],[Adj Close]]/N155-1)</f>
        <v>-1.1867364746945941E-2</v>
      </c>
      <c r="P154" s="37">
        <v>43304</v>
      </c>
      <c r="Q154" s="44">
        <v>33.029649450000001</v>
      </c>
      <c r="R154" s="36">
        <f>IF(ISBLANK(Q155),"",Long4[[#This Row],[Adj Close]]/Q155-1)</f>
        <v>-4.0960451977401169E-2</v>
      </c>
      <c r="S154" s="29">
        <v>43304</v>
      </c>
      <c r="T154" s="44">
        <v>48.390644379000001</v>
      </c>
      <c r="U154" s="33">
        <f>IF(ISBLANK(T155),"",Long5[[#This Row],[Adj Close]]/T155-1)</f>
        <v>1.7081039896769123E-3</v>
      </c>
      <c r="V154" s="37">
        <v>43304</v>
      </c>
      <c r="W154" s="44">
        <v>97.9</v>
      </c>
      <c r="X154" s="36">
        <f>IF(ISBLANK(W155),"",Long6[[#This Row],[Adj Close]]/W155-1)</f>
        <v>4.5381740523224856E-2</v>
      </c>
      <c r="AE154" s="29">
        <v>43304</v>
      </c>
      <c r="AF154" s="44">
        <v>74.05</v>
      </c>
      <c r="AG154" s="33">
        <f>IF(ISBLANK(AF155),"",Short0[[#This Row],[Adj Close]]/AF155-1)</f>
        <v>1.1888494124077553E-2</v>
      </c>
      <c r="AH154" s="37">
        <v>43304</v>
      </c>
      <c r="AI154" s="44">
        <v>77.98</v>
      </c>
      <c r="AJ154" s="36">
        <f>IF(ISBLANK(AI155),"",Short1[[#This Row],[Adj Close]]/AI155-1)</f>
        <v>4.4048734770384401E-2</v>
      </c>
      <c r="AK154" s="29">
        <v>43304</v>
      </c>
      <c r="AL154" s="44">
        <v>55.14</v>
      </c>
      <c r="AM154" s="33">
        <f>IF(ISBLANK(AL155),"",Short2[[#This Row],[Adj Close]]/AL155-1)</f>
        <v>2.5288211230940938E-2</v>
      </c>
      <c r="AN154" s="37">
        <v>43304</v>
      </c>
      <c r="AO154" s="44">
        <v>106.25</v>
      </c>
      <c r="AP154" s="36">
        <f>IF(ISBLANK(AO155),"",Short3[[#This Row],[Adj Close]]/AO155-1)</f>
        <v>2.9261846328110241E-3</v>
      </c>
    </row>
    <row r="155" spans="1:42" x14ac:dyDescent="0.25">
      <c r="A155" s="37">
        <v>43297</v>
      </c>
      <c r="B155" s="39">
        <v>2801.830078</v>
      </c>
      <c r="C155" s="36">
        <f>IF(ISBLANK(B156), "", GSPC[[#This Row],[Adj Close]]/B156-1)</f>
        <v>1.8563421722261886E-4</v>
      </c>
      <c r="D155" s="37">
        <v>43297</v>
      </c>
      <c r="E155" s="44">
        <v>36.22</v>
      </c>
      <c r="F155" s="36">
        <f>IF(ISBLANK(E156), "", Long0[[#This Row],[Adj Close]]/E156-1)</f>
        <v>-1.6538037486218959E-3</v>
      </c>
      <c r="G155" s="29">
        <v>43297</v>
      </c>
      <c r="H155" s="44">
        <v>101.65</v>
      </c>
      <c r="I155" s="33">
        <f>IF(ISBLANK(H156),"",Long1[[#This Row],[Adj Close]]/H156-1)</f>
        <v>1.3661747108097311E-2</v>
      </c>
      <c r="J155" s="37">
        <v>43297</v>
      </c>
      <c r="K155" s="44">
        <v>28.25</v>
      </c>
      <c r="L155" s="36">
        <f>IF(ISBLANK(K156),"",Long2[[#This Row],[Adj Close]]/K156-1)</f>
        <v>1.618705035971213E-2</v>
      </c>
      <c r="M155" s="29">
        <v>43297</v>
      </c>
      <c r="N155" s="44">
        <v>28.65</v>
      </c>
      <c r="O155" s="33">
        <f>IF(ISBLANK(N156),"",Long3[[#This Row],[Adj Close]]/N156-1)</f>
        <v>-2.7494908350305547E-2</v>
      </c>
      <c r="P155" s="37">
        <v>43297</v>
      </c>
      <c r="Q155" s="44">
        <v>34.440341400000001</v>
      </c>
      <c r="R155" s="36">
        <f>IF(ISBLANK(Q156),"",Long4[[#This Row],[Adj Close]]/Q156-1)</f>
        <v>-1.1173184357541777E-2</v>
      </c>
      <c r="S155" s="29">
        <v>43297</v>
      </c>
      <c r="T155" s="44">
        <v>48.308129071000003</v>
      </c>
      <c r="U155" s="33">
        <f>IF(ISBLANK(T156),"",Long5[[#This Row],[Adj Close]]/T156-1)</f>
        <v>-1.3849897061159355E-2</v>
      </c>
      <c r="V155" s="37">
        <v>43297</v>
      </c>
      <c r="W155" s="44">
        <v>93.65</v>
      </c>
      <c r="X155" s="36">
        <f>IF(ISBLANK(W156),"",Long6[[#This Row],[Adj Close]]/W156-1)</f>
        <v>6.7844925883694396E-2</v>
      </c>
      <c r="AE155" s="29">
        <v>43297</v>
      </c>
      <c r="AF155" s="44">
        <v>73.180000000000007</v>
      </c>
      <c r="AG155" s="33">
        <f>IF(ISBLANK(AF156),"",Short0[[#This Row],[Adj Close]]/AF156-1)</f>
        <v>1.329271669897536E-2</v>
      </c>
      <c r="AH155" s="37">
        <v>43297</v>
      </c>
      <c r="AI155" s="44">
        <v>74.69</v>
      </c>
      <c r="AJ155" s="36">
        <f>IF(ISBLANK(AI156),"",Short1[[#This Row],[Adj Close]]/AI156-1)</f>
        <v>1.2883102793599166E-2</v>
      </c>
      <c r="AK155" s="29">
        <v>43297</v>
      </c>
      <c r="AL155" s="44">
        <v>53.78</v>
      </c>
      <c r="AM155" s="33">
        <f>IF(ISBLANK(AL156),"",Short2[[#This Row],[Adj Close]]/AL156-1)</f>
        <v>1.2424698795180822E-2</v>
      </c>
      <c r="AN155" s="37">
        <v>43297</v>
      </c>
      <c r="AO155" s="44">
        <v>105.94</v>
      </c>
      <c r="AP155" s="36">
        <f>IF(ISBLANK(AO156),"",Short3[[#This Row],[Adj Close]]/AO156-1)</f>
        <v>7.0317235805213096E-2</v>
      </c>
    </row>
    <row r="156" spans="1:42" x14ac:dyDescent="0.25">
      <c r="A156" s="37">
        <v>43290</v>
      </c>
      <c r="B156" s="39">
        <v>2801.3100589999999</v>
      </c>
      <c r="C156" s="36">
        <f>IF(ISBLANK(B157), "", GSPC[[#This Row],[Adj Close]]/B157-1)</f>
        <v>1.5033585515619174E-2</v>
      </c>
      <c r="D156" s="37">
        <v>43290</v>
      </c>
      <c r="E156" s="44">
        <v>36.28</v>
      </c>
      <c r="F156" s="36">
        <f>IF(ISBLANK(E157), "", Long0[[#This Row],[Adj Close]]/E157-1)</f>
        <v>-1.3762730525735956E-3</v>
      </c>
      <c r="G156" s="29">
        <v>43290</v>
      </c>
      <c r="H156" s="44">
        <v>100.28</v>
      </c>
      <c r="I156" s="33">
        <f>IF(ISBLANK(H157),"",Long1[[#This Row],[Adj Close]]/H157-1)</f>
        <v>5.3132832080200476E-3</v>
      </c>
      <c r="J156" s="37">
        <v>43290</v>
      </c>
      <c r="K156" s="44">
        <v>27.8</v>
      </c>
      <c r="L156" s="36">
        <f>IF(ISBLANK(K157),"",Long2[[#This Row],[Adj Close]]/K157-1)</f>
        <v>-1.8014835747085733E-2</v>
      </c>
      <c r="M156" s="29">
        <v>43290</v>
      </c>
      <c r="N156" s="44">
        <v>29.46</v>
      </c>
      <c r="O156" s="33">
        <f>IF(ISBLANK(N157),"",Long3[[#This Row],[Adj Close]]/N157-1)</f>
        <v>2.9350104821803003E-2</v>
      </c>
      <c r="P156" s="37">
        <v>43290</v>
      </c>
      <c r="Q156" s="44">
        <v>34.829497799999999</v>
      </c>
      <c r="R156" s="36">
        <f>IF(ISBLANK(Q157),"",Long4[[#This Row],[Adj Close]]/Q157-1)</f>
        <v>2.2857142857142909E-2</v>
      </c>
      <c r="S156" s="29">
        <v>43290</v>
      </c>
      <c r="T156" s="44">
        <v>48.986588275999999</v>
      </c>
      <c r="U156" s="33">
        <f>IF(ISBLANK(T157),"",Long5[[#This Row],[Adj Close]]/T157-1)</f>
        <v>1.597261838169084E-2</v>
      </c>
      <c r="V156" s="37">
        <v>43290</v>
      </c>
      <c r="W156" s="44">
        <v>87.7</v>
      </c>
      <c r="X156" s="36">
        <f>IF(ISBLANK(W157),"",Long6[[#This Row],[Adj Close]]/W157-1)</f>
        <v>5.6626506024096468E-2</v>
      </c>
      <c r="AE156" s="29">
        <v>43290</v>
      </c>
      <c r="AF156" s="44">
        <v>72.22</v>
      </c>
      <c r="AG156" s="33">
        <f>IF(ISBLANK(AF157),"",Short0[[#This Row],[Adj Close]]/AF157-1)</f>
        <v>-4.4961650357048466E-2</v>
      </c>
      <c r="AH156" s="37">
        <v>43290</v>
      </c>
      <c r="AI156" s="44">
        <v>73.739999999999995</v>
      </c>
      <c r="AJ156" s="36">
        <f>IF(ISBLANK(AI157),"",Short1[[#This Row],[Adj Close]]/AI157-1)</f>
        <v>-1.6668889185224689E-2</v>
      </c>
      <c r="AK156" s="29">
        <v>43290</v>
      </c>
      <c r="AL156" s="44">
        <v>53.12</v>
      </c>
      <c r="AM156" s="33">
        <f>IF(ISBLANK(AL157),"",Short2[[#This Row],[Adj Close]]/AL157-1)</f>
        <v>2.0753266717909336E-2</v>
      </c>
      <c r="AN156" s="37">
        <v>43290</v>
      </c>
      <c r="AO156" s="44">
        <v>98.98</v>
      </c>
      <c r="AP156" s="36">
        <f>IF(ISBLANK(AO157),"",Short3[[#This Row],[Adj Close]]/AO157-1)</f>
        <v>8.0456258274774761E-3</v>
      </c>
    </row>
    <row r="157" spans="1:42" x14ac:dyDescent="0.25">
      <c r="A157" s="37">
        <v>43283</v>
      </c>
      <c r="B157" s="39">
        <v>2759.820068</v>
      </c>
      <c r="C157" s="36">
        <f>IF(ISBLANK(B158), "", GSPC[[#This Row],[Adj Close]]/B158-1)</f>
        <v>1.5248089559542599E-2</v>
      </c>
      <c r="D157" s="37">
        <v>43283</v>
      </c>
      <c r="E157" s="44">
        <v>36.33</v>
      </c>
      <c r="F157" s="36">
        <f>IF(ISBLANK(E158), "", Long0[[#This Row],[Adj Close]]/E158-1)</f>
        <v>-5.9539218224178181E-2</v>
      </c>
      <c r="G157" s="29">
        <v>43283</v>
      </c>
      <c r="H157" s="44">
        <v>99.75</v>
      </c>
      <c r="I157" s="33">
        <f>IF(ISBLANK(H158),"",Long1[[#This Row],[Adj Close]]/H158-1)</f>
        <v>-0.11048689138576784</v>
      </c>
      <c r="J157" s="37">
        <v>43283</v>
      </c>
      <c r="K157" s="44">
        <v>28.31</v>
      </c>
      <c r="L157" s="36">
        <f>IF(ISBLANK(K158),"",Long2[[#This Row],[Adj Close]]/K158-1)</f>
        <v>-2.4665257223397408E-3</v>
      </c>
      <c r="M157" s="29">
        <v>43283</v>
      </c>
      <c r="N157" s="44">
        <v>28.62</v>
      </c>
      <c r="O157" s="33">
        <f>IF(ISBLANK(N158),"",Long3[[#This Row],[Adj Close]]/N158-1)</f>
        <v>2.8017241379310276E-2</v>
      </c>
      <c r="P157" s="37">
        <v>43283</v>
      </c>
      <c r="Q157" s="44">
        <v>34.051184999999997</v>
      </c>
      <c r="R157" s="36">
        <f>IF(ISBLANK(Q158),"",Long4[[#This Row],[Adj Close]]/Q158-1)</f>
        <v>-5.660377358490587E-2</v>
      </c>
      <c r="S157" s="29">
        <v>43283</v>
      </c>
      <c r="T157" s="44">
        <v>48.216445393999997</v>
      </c>
      <c r="U157" s="33">
        <f>IF(ISBLANK(T158),"",Long5[[#This Row],[Adj Close]]/T158-1)</f>
        <v>2.9763070283260529E-2</v>
      </c>
      <c r="V157" s="37">
        <v>43283</v>
      </c>
      <c r="W157" s="44">
        <v>83</v>
      </c>
      <c r="X157" s="36">
        <f>IF(ISBLANK(W158),"",Long6[[#This Row],[Adj Close]]/W158-1)</f>
        <v>-4.3227665706051854E-2</v>
      </c>
      <c r="AE157" s="29">
        <v>43283</v>
      </c>
      <c r="AF157" s="44">
        <v>75.62</v>
      </c>
      <c r="AG157" s="33">
        <f>IF(ISBLANK(AF158),"",Short0[[#This Row],[Adj Close]]/AF158-1)</f>
        <v>-4.7607052896725399E-2</v>
      </c>
      <c r="AH157" s="37">
        <v>43283</v>
      </c>
      <c r="AI157" s="44">
        <v>74.989999999999995</v>
      </c>
      <c r="AJ157" s="36">
        <f>IF(ISBLANK(AI158),"",Short1[[#This Row],[Adj Close]]/AI158-1)</f>
        <v>-2.9004272950925891E-2</v>
      </c>
      <c r="AK157" s="29">
        <v>43283</v>
      </c>
      <c r="AL157" s="44">
        <v>52.04</v>
      </c>
      <c r="AM157" s="33">
        <f>IF(ISBLANK(AL158),"",Short2[[#This Row],[Adj Close]]/AL158-1)</f>
        <v>6.9659442724459009E-3</v>
      </c>
      <c r="AN157" s="37">
        <v>43283</v>
      </c>
      <c r="AO157" s="44">
        <v>98.19</v>
      </c>
      <c r="AP157" s="36">
        <f>IF(ISBLANK(AO158),"",Short3[[#This Row],[Adj Close]]/AO158-1)</f>
        <v>-0.13236723513298576</v>
      </c>
    </row>
    <row r="158" spans="1:42" x14ac:dyDescent="0.25">
      <c r="A158" s="37">
        <v>43276</v>
      </c>
      <c r="B158" s="39">
        <v>2718.3701169999999</v>
      </c>
      <c r="C158" s="36">
        <f>IF(ISBLANK(B159), "", GSPC[[#This Row],[Adj Close]]/B159-1)</f>
        <v>-1.3252761481651887E-2</v>
      </c>
      <c r="D158" s="37">
        <v>43276</v>
      </c>
      <c r="E158" s="44">
        <v>38.630000000000003</v>
      </c>
      <c r="F158" s="36">
        <f>IF(ISBLANK(E159), "", Long0[[#This Row],[Adj Close]]/E159-1)</f>
        <v>-2.2272842318400321E-2</v>
      </c>
      <c r="G158" s="29">
        <v>43276</v>
      </c>
      <c r="H158" s="44">
        <v>112.14</v>
      </c>
      <c r="I158" s="33">
        <f>IF(ISBLANK(H159),"",Long1[[#This Row],[Adj Close]]/H159-1)</f>
        <v>4.2987641053198189E-3</v>
      </c>
      <c r="J158" s="37">
        <v>43276</v>
      </c>
      <c r="K158" s="44">
        <v>28.38</v>
      </c>
      <c r="L158" s="36">
        <f>IF(ISBLANK(K159),"",Long2[[#This Row],[Adj Close]]/K159-1)</f>
        <v>-3.7313432835820892E-2</v>
      </c>
      <c r="M158" s="29">
        <v>43276</v>
      </c>
      <c r="N158" s="44">
        <v>27.84</v>
      </c>
      <c r="O158" s="33">
        <f>IF(ISBLANK(N159),"",Long3[[#This Row],[Adj Close]]/N159-1)</f>
        <v>2.8444772811230035E-2</v>
      </c>
      <c r="P158" s="37">
        <v>43276</v>
      </c>
      <c r="Q158" s="44">
        <v>36.094256100000003</v>
      </c>
      <c r="R158" s="36">
        <f>IF(ISBLANK(Q159),"",Long4[[#This Row],[Adj Close]]/Q159-1)</f>
        <v>1.5047879616963078E-2</v>
      </c>
      <c r="S158" s="29">
        <v>43276</v>
      </c>
      <c r="T158" s="44">
        <v>46.822853514000002</v>
      </c>
      <c r="U158" s="33">
        <f>IF(ISBLANK(T159),"",Long5[[#This Row],[Adj Close]]/T159-1)</f>
        <v>-3.4593572773281678E-2</v>
      </c>
      <c r="V158" s="37">
        <v>43276</v>
      </c>
      <c r="W158" s="44">
        <v>86.75</v>
      </c>
      <c r="X158" s="36">
        <f>IF(ISBLANK(W159),"",Long6[[#This Row],[Adj Close]]/W159-1)</f>
        <v>-0.12018255578093306</v>
      </c>
      <c r="AE158" s="29">
        <v>43276</v>
      </c>
      <c r="AF158" s="44">
        <v>79.400000000000006</v>
      </c>
      <c r="AG158" s="33">
        <f>IF(ISBLANK(AF159),"",Short0[[#This Row],[Adj Close]]/AF159-1)</f>
        <v>-1.4888337468982438E-2</v>
      </c>
      <c r="AH158" s="37">
        <v>43276</v>
      </c>
      <c r="AI158" s="44">
        <v>77.23</v>
      </c>
      <c r="AJ158" s="36">
        <f>IF(ISBLANK(AI159),"",Short1[[#This Row],[Adj Close]]/AI159-1)</f>
        <v>5.3327877795963152E-2</v>
      </c>
      <c r="AK158" s="29">
        <v>43276</v>
      </c>
      <c r="AL158" s="44">
        <v>51.68</v>
      </c>
      <c r="AM158" s="33">
        <f>IF(ISBLANK(AL159),"",Short2[[#This Row],[Adj Close]]/AL159-1)</f>
        <v>-2.6191822121725994E-2</v>
      </c>
      <c r="AN158" s="37">
        <v>43276</v>
      </c>
      <c r="AO158" s="44">
        <v>113.17</v>
      </c>
      <c r="AP158" s="36">
        <f>IF(ISBLANK(AO159),"",Short3[[#This Row],[Adj Close]]/AO159-1)</f>
        <v>-5.2970711297071094E-2</v>
      </c>
    </row>
    <row r="159" spans="1:42" x14ac:dyDescent="0.25">
      <c r="A159" s="37">
        <v>43269</v>
      </c>
      <c r="B159" s="39">
        <v>2754.8798830000001</v>
      </c>
      <c r="C159" s="36">
        <f>IF(ISBLANK(B160), "", GSPC[[#This Row],[Adj Close]]/B160-1)</f>
        <v>-8.9147700742175928E-3</v>
      </c>
      <c r="D159" s="37">
        <v>43269</v>
      </c>
      <c r="E159" s="44">
        <v>39.51</v>
      </c>
      <c r="F159" s="36">
        <f>IF(ISBLANK(E160), "", Long0[[#This Row],[Adj Close]]/E160-1)</f>
        <v>-3.657644476956845E-2</v>
      </c>
      <c r="G159" s="29">
        <v>43269</v>
      </c>
      <c r="H159" s="44">
        <v>111.66</v>
      </c>
      <c r="I159" s="33">
        <f>IF(ISBLANK(H160),"",Long1[[#This Row],[Adj Close]]/H160-1)</f>
        <v>1.8145345126287848E-2</v>
      </c>
      <c r="J159" s="37">
        <v>43269</v>
      </c>
      <c r="K159" s="44">
        <v>29.48</v>
      </c>
      <c r="L159" s="36">
        <f>IF(ISBLANK(K160),"",Long2[[#This Row],[Adj Close]]/K160-1)</f>
        <v>6.1433447098975247E-3</v>
      </c>
      <c r="M159" s="29">
        <v>43269</v>
      </c>
      <c r="N159" s="44">
        <v>27.07</v>
      </c>
      <c r="O159" s="33">
        <f>IF(ISBLANK(N160),"",Long3[[#This Row],[Adj Close]]/N160-1)</f>
        <v>5.7008980866849024E-2</v>
      </c>
      <c r="P159" s="37">
        <v>43269</v>
      </c>
      <c r="Q159" s="44">
        <v>35.559166050000002</v>
      </c>
      <c r="R159" s="36">
        <f>IF(ISBLANK(Q160),"",Long4[[#This Row],[Adj Close]]/Q160-1)</f>
        <v>8.2758620689655782E-3</v>
      </c>
      <c r="S159" s="29">
        <v>43269</v>
      </c>
      <c r="T159" s="44">
        <v>48.500664790999998</v>
      </c>
      <c r="U159" s="33">
        <f>IF(ISBLANK(T160),"",Long5[[#This Row],[Adj Close]]/T160-1)</f>
        <v>-3.0154541993955286E-3</v>
      </c>
      <c r="V159" s="37">
        <v>43269</v>
      </c>
      <c r="W159" s="44">
        <v>98.6</v>
      </c>
      <c r="X159" s="36">
        <f>IF(ISBLANK(W160),"",Long6[[#This Row],[Adj Close]]/W160-1)</f>
        <v>3.5623409669209849E-3</v>
      </c>
      <c r="AE159" s="29">
        <v>43269</v>
      </c>
      <c r="AF159" s="44">
        <v>80.599999999999994</v>
      </c>
      <c r="AG159" s="33">
        <f>IF(ISBLANK(AF160),"",Short0[[#This Row],[Adj Close]]/AF160-1)</f>
        <v>3.759011328527273E-2</v>
      </c>
      <c r="AH159" s="37">
        <v>43269</v>
      </c>
      <c r="AI159" s="44">
        <v>73.319999999999993</v>
      </c>
      <c r="AJ159" s="36">
        <f>IF(ISBLANK(AI160),"",Short1[[#This Row],[Adj Close]]/AI160-1)</f>
        <v>2.316494557633253E-2</v>
      </c>
      <c r="AK159" s="29">
        <v>43269</v>
      </c>
      <c r="AL159" s="44">
        <v>53.07</v>
      </c>
      <c r="AM159" s="33">
        <f>IF(ISBLANK(AL160),"",Short2[[#This Row],[Adj Close]]/AL160-1)</f>
        <v>1.2013729977116805E-2</v>
      </c>
      <c r="AN159" s="37">
        <v>43269</v>
      </c>
      <c r="AO159" s="44">
        <v>119.5</v>
      </c>
      <c r="AP159" s="36">
        <f>IF(ISBLANK(AO160),"",Short3[[#This Row],[Adj Close]]/AO160-1)</f>
        <v>4.2302660270387982E-2</v>
      </c>
    </row>
    <row r="160" spans="1:42" x14ac:dyDescent="0.25">
      <c r="A160" s="37">
        <v>43262</v>
      </c>
      <c r="B160" s="39">
        <v>2779.6599120000001</v>
      </c>
      <c r="C160" s="36">
        <f>IF(ISBLANK(B161), "", GSPC[[#This Row],[Adj Close]]/B161-1)</f>
        <v>2.2665570124358325E-4</v>
      </c>
      <c r="D160" s="37">
        <v>43262</v>
      </c>
      <c r="E160" s="44">
        <v>41.01</v>
      </c>
      <c r="F160" s="36">
        <f>IF(ISBLANK(E161), "", Long0[[#This Row],[Adj Close]]/E161-1)</f>
        <v>6.6302652106084103E-2</v>
      </c>
      <c r="G160" s="29">
        <v>43262</v>
      </c>
      <c r="H160" s="44">
        <v>109.67</v>
      </c>
      <c r="I160" s="33">
        <f>IF(ISBLANK(H161),"",Long1[[#This Row],[Adj Close]]/H161-1)</f>
        <v>4.1995249406175716E-2</v>
      </c>
      <c r="J160" s="37">
        <v>43262</v>
      </c>
      <c r="K160" s="44">
        <v>29.3</v>
      </c>
      <c r="L160" s="36">
        <f>IF(ISBLANK(K161),"",Long2[[#This Row],[Adj Close]]/K161-1)</f>
        <v>6.5842124408876046E-2</v>
      </c>
      <c r="M160" s="29">
        <v>43262</v>
      </c>
      <c r="N160" s="44">
        <v>25.61</v>
      </c>
      <c r="O160" s="33">
        <f>IF(ISBLANK(N161),"",Long3[[#This Row],[Adj Close]]/N161-1)</f>
        <v>-6.2591508052708633E-2</v>
      </c>
      <c r="P160" s="37">
        <v>43262</v>
      </c>
      <c r="Q160" s="44">
        <v>35.267298750000002</v>
      </c>
      <c r="R160" s="36">
        <f>IF(ISBLANK(Q161),"",Long4[[#This Row],[Adj Close]]/Q161-1)</f>
        <v>2.6912181303116345E-2</v>
      </c>
      <c r="S160" s="29">
        <v>43262</v>
      </c>
      <c r="T160" s="44">
        <v>48.647358672999999</v>
      </c>
      <c r="U160" s="33">
        <f>IF(ISBLANK(T161),"",Long5[[#This Row],[Adj Close]]/T161-1)</f>
        <v>4.8409405241123249E-2</v>
      </c>
      <c r="V160" s="37">
        <v>43262</v>
      </c>
      <c r="W160" s="44">
        <v>98.25</v>
      </c>
      <c r="X160" s="36">
        <f>IF(ISBLANK(W161),"",Long6[[#This Row],[Adj Close]]/W161-1)</f>
        <v>-7.575757575757569E-3</v>
      </c>
      <c r="AE160" s="29">
        <v>43262</v>
      </c>
      <c r="AF160" s="44">
        <v>77.680000000000007</v>
      </c>
      <c r="AG160" s="33">
        <f>IF(ISBLANK(AF161),"",Short0[[#This Row],[Adj Close]]/AF161-1)</f>
        <v>-3.634784766158039E-2</v>
      </c>
      <c r="AH160" s="37">
        <v>43262</v>
      </c>
      <c r="AI160" s="44">
        <v>71.66</v>
      </c>
      <c r="AJ160" s="36">
        <f>IF(ISBLANK(AI161),"",Short1[[#This Row],[Adj Close]]/AI161-1)</f>
        <v>4.9963369963369919E-2</v>
      </c>
      <c r="AK160" s="29">
        <v>43262</v>
      </c>
      <c r="AL160" s="44">
        <v>52.44</v>
      </c>
      <c r="AM160" s="33">
        <f>IF(ISBLANK(AL161),"",Short2[[#This Row],[Adj Close]]/AL161-1)</f>
        <v>1.3529184383455739E-2</v>
      </c>
      <c r="AN160" s="37">
        <v>43262</v>
      </c>
      <c r="AO160" s="44">
        <v>114.65</v>
      </c>
      <c r="AP160" s="36">
        <f>IF(ISBLANK(AO161),"",Short3[[#This Row],[Adj Close]]/AO161-1)</f>
        <v>3.4653912101795914E-2</v>
      </c>
    </row>
    <row r="161" spans="1:42" x14ac:dyDescent="0.25">
      <c r="A161" s="37">
        <v>43255</v>
      </c>
      <c r="B161" s="39">
        <v>2779.030029</v>
      </c>
      <c r="C161" s="36">
        <f>IF(ISBLANK(B162), "", GSPC[[#This Row],[Adj Close]]/B162-1)</f>
        <v>1.6239883457275228E-2</v>
      </c>
      <c r="D161" s="37">
        <v>43255</v>
      </c>
      <c r="E161" s="44">
        <v>38.46</v>
      </c>
      <c r="F161" s="36">
        <f>IF(ISBLANK(E162), "", Long0[[#This Row],[Adj Close]]/E162-1)</f>
        <v>-2.2120518688024338E-2</v>
      </c>
      <c r="G161" s="29">
        <v>43255</v>
      </c>
      <c r="H161" s="44">
        <v>105.25</v>
      </c>
      <c r="I161" s="33">
        <f>IF(ISBLANK(H162),"",Long1[[#This Row],[Adj Close]]/H162-1)</f>
        <v>-3.837368661489271E-2</v>
      </c>
      <c r="J161" s="37">
        <v>43255</v>
      </c>
      <c r="K161" s="44">
        <v>27.49</v>
      </c>
      <c r="L161" s="36">
        <f>IF(ISBLANK(K162),"",Long2[[#This Row],[Adj Close]]/K162-1)</f>
        <v>-1.3280689160086179E-2</v>
      </c>
      <c r="M161" s="29">
        <v>43255</v>
      </c>
      <c r="N161" s="44">
        <v>27.32</v>
      </c>
      <c r="O161" s="33">
        <f>IF(ISBLANK(N162),"",Long3[[#This Row],[Adj Close]]/N162-1)</f>
        <v>-6.545454545454521E-3</v>
      </c>
      <c r="P161" s="37">
        <v>43255</v>
      </c>
      <c r="Q161" s="44">
        <v>34.343052299999997</v>
      </c>
      <c r="R161" s="36">
        <f>IF(ISBLANK(Q162),"",Long4[[#This Row],[Adj Close]]/Q162-1)</f>
        <v>-1.3966480446927387E-2</v>
      </c>
      <c r="S161" s="29">
        <v>43255</v>
      </c>
      <c r="T161" s="44">
        <v>46.401108602999997</v>
      </c>
      <c r="U161" s="33">
        <f>IF(ISBLANK(T162),"",Long5[[#This Row],[Adj Close]]/T162-1)</f>
        <v>-2.7852477907254536E-2</v>
      </c>
      <c r="V161" s="37">
        <v>43255</v>
      </c>
      <c r="W161" s="44">
        <v>99</v>
      </c>
      <c r="X161" s="36">
        <f>IF(ISBLANK(W162),"",Long6[[#This Row],[Adj Close]]/W162-1)</f>
        <v>1.1235955056179803E-2</v>
      </c>
      <c r="AE161" s="29">
        <v>43255</v>
      </c>
      <c r="AF161" s="44">
        <v>80.61</v>
      </c>
      <c r="AG161" s="33">
        <f>IF(ISBLANK(AF162),"",Short0[[#This Row],[Adj Close]]/AF162-1)</f>
        <v>1.6391375614676518E-2</v>
      </c>
      <c r="AH161" s="37">
        <v>43255</v>
      </c>
      <c r="AI161" s="44">
        <v>68.25</v>
      </c>
      <c r="AJ161" s="36">
        <f>IF(ISBLANK(AI162),"",Short1[[#This Row],[Adj Close]]/AI162-1)</f>
        <v>-3.7376586741890039E-2</v>
      </c>
      <c r="AK161" s="29">
        <v>43255</v>
      </c>
      <c r="AL161" s="44">
        <v>51.74</v>
      </c>
      <c r="AM161" s="33">
        <f>IF(ISBLANK(AL162),"",Short2[[#This Row],[Adj Close]]/AL162-1)</f>
        <v>5.4411193159735749E-3</v>
      </c>
      <c r="AN161" s="37">
        <v>43255</v>
      </c>
      <c r="AO161" s="44">
        <v>110.81</v>
      </c>
      <c r="AP161" s="36">
        <f>IF(ISBLANK(AO162),"",Short3[[#This Row],[Adj Close]]/AO162-1)</f>
        <v>-4.7287421545868846E-2</v>
      </c>
    </row>
    <row r="162" spans="1:42" x14ac:dyDescent="0.25">
      <c r="A162" s="37">
        <v>43248</v>
      </c>
      <c r="B162" s="39">
        <v>2734.6201169999999</v>
      </c>
      <c r="C162" s="36">
        <f>IF(ISBLANK(B163), "", GSPC[[#This Row],[Adj Close]]/B163-1)</f>
        <v>4.883655645979923E-3</v>
      </c>
      <c r="D162" s="37">
        <v>43248</v>
      </c>
      <c r="E162" s="44">
        <v>39.33</v>
      </c>
      <c r="F162" s="36">
        <f>IF(ISBLANK(E163), "", Long0[[#This Row],[Adj Close]]/E163-1)</f>
        <v>-1.8712574850299424E-2</v>
      </c>
      <c r="G162" s="29">
        <v>43248</v>
      </c>
      <c r="H162" s="44">
        <v>109.45</v>
      </c>
      <c r="I162" s="33">
        <f>IF(ISBLANK(H163),"",Long1[[#This Row],[Adj Close]]/H163-1)</f>
        <v>2.9052275291463037E-2</v>
      </c>
      <c r="J162" s="37">
        <v>43248</v>
      </c>
      <c r="K162" s="44">
        <v>27.86</v>
      </c>
      <c r="L162" s="36">
        <f>IF(ISBLANK(K163),"",Long2[[#This Row],[Adj Close]]/K163-1)</f>
        <v>-5.710206995003575E-3</v>
      </c>
      <c r="M162" s="29">
        <v>43248</v>
      </c>
      <c r="N162" s="44">
        <v>27.5</v>
      </c>
      <c r="O162" s="33">
        <f>IF(ISBLANK(N163),"",Long3[[#This Row],[Adj Close]]/N163-1)</f>
        <v>2.8421839940164562E-2</v>
      </c>
      <c r="P162" s="37">
        <v>43248</v>
      </c>
      <c r="Q162" s="44">
        <v>34.829497799999999</v>
      </c>
      <c r="R162" s="36">
        <f>IF(ISBLANK(Q163),"",Long4[[#This Row],[Adj Close]]/Q163-1)</f>
        <v>6.5476190476190466E-2</v>
      </c>
      <c r="S162" s="29">
        <v>43248</v>
      </c>
      <c r="T162" s="44">
        <v>47.73052191</v>
      </c>
      <c r="U162" s="33">
        <f>IF(ISBLANK(T163),"",Long5[[#This Row],[Adj Close]]/T163-1)</f>
        <v>5.4074932450431934E-3</v>
      </c>
      <c r="V162" s="37">
        <v>43248</v>
      </c>
      <c r="W162" s="44">
        <v>97.9</v>
      </c>
      <c r="X162" s="36">
        <f>IF(ISBLANK(W163),"",Long6[[#This Row],[Adj Close]]/W163-1)</f>
        <v>-2.0020020020020013E-2</v>
      </c>
      <c r="AE162" s="29">
        <v>43248</v>
      </c>
      <c r="AF162" s="44">
        <v>79.31</v>
      </c>
      <c r="AG162" s="33">
        <f>IF(ISBLANK(AF163),"",Short0[[#This Row],[Adj Close]]/AF163-1)</f>
        <v>1.6013323084806519E-2</v>
      </c>
      <c r="AH162" s="37">
        <v>43248</v>
      </c>
      <c r="AI162" s="44">
        <v>70.900000000000006</v>
      </c>
      <c r="AJ162" s="36">
        <f>IF(ISBLANK(AI163),"",Short1[[#This Row],[Adj Close]]/AI163-1)</f>
        <v>-0.10002538715409992</v>
      </c>
      <c r="AK162" s="29">
        <v>43248</v>
      </c>
      <c r="AL162" s="44">
        <v>51.46</v>
      </c>
      <c r="AM162" s="33">
        <f>IF(ISBLANK(AL163),"",Short2[[#This Row],[Adj Close]]/AL163-1)</f>
        <v>3.1189083820664099E-3</v>
      </c>
      <c r="AN162" s="37">
        <v>43248</v>
      </c>
      <c r="AO162" s="44">
        <v>116.31</v>
      </c>
      <c r="AP162" s="36">
        <f>IF(ISBLANK(AO163),"",Short3[[#This Row],[Adj Close]]/AO163-1)</f>
        <v>1.2624064078007979E-2</v>
      </c>
    </row>
    <row r="163" spans="1:42" x14ac:dyDescent="0.25">
      <c r="A163" s="37">
        <v>43241</v>
      </c>
      <c r="B163" s="39">
        <v>2721.330078</v>
      </c>
      <c r="C163" s="36">
        <f>IF(ISBLANK(B164), "", GSPC[[#This Row],[Adj Close]]/B164-1)</f>
        <v>3.0815331866420603E-3</v>
      </c>
      <c r="D163" s="37">
        <v>43241</v>
      </c>
      <c r="E163" s="44">
        <v>40.08</v>
      </c>
      <c r="F163" s="36">
        <f>IF(ISBLANK(E164), "", Long0[[#This Row],[Adj Close]]/E164-1)</f>
        <v>5.751978891820575E-2</v>
      </c>
      <c r="G163" s="29">
        <v>43241</v>
      </c>
      <c r="H163" s="44">
        <v>106.36</v>
      </c>
      <c r="I163" s="33">
        <f>IF(ISBLANK(H164),"",Long1[[#This Row],[Adj Close]]/H164-1)</f>
        <v>-1.9723502304147433E-2</v>
      </c>
      <c r="J163" s="37">
        <v>43241</v>
      </c>
      <c r="K163" s="44">
        <v>28.02</v>
      </c>
      <c r="L163" s="36">
        <f>IF(ISBLANK(K164),"",Long2[[#This Row],[Adj Close]]/K164-1)</f>
        <v>6.2168309325246529E-2</v>
      </c>
      <c r="M163" s="29">
        <v>43241</v>
      </c>
      <c r="N163" s="44">
        <v>26.74</v>
      </c>
      <c r="O163" s="33">
        <f>IF(ISBLANK(N164),"",Long3[[#This Row],[Adj Close]]/N164-1)</f>
        <v>-5.1100070972320832E-2</v>
      </c>
      <c r="P163" s="37">
        <v>43241</v>
      </c>
      <c r="Q163" s="44">
        <v>32.689137600000002</v>
      </c>
      <c r="R163" s="36">
        <f>IF(ISBLANK(Q164),"",Long4[[#This Row],[Adj Close]]/Q164-1)</f>
        <v>2.4390243902439046E-2</v>
      </c>
      <c r="S163" s="29">
        <v>43241</v>
      </c>
      <c r="T163" s="44">
        <v>47.473807616000002</v>
      </c>
      <c r="U163" s="33">
        <f>IF(ISBLANK(T164),"",Long5[[#This Row],[Adj Close]]/T164-1)</f>
        <v>-2.8244346436478662E-2</v>
      </c>
      <c r="V163" s="37">
        <v>43241</v>
      </c>
      <c r="W163" s="44">
        <v>99.9</v>
      </c>
      <c r="X163" s="36">
        <f>IF(ISBLANK(W164),"",Long6[[#This Row],[Adj Close]]/W164-1)</f>
        <v>1.6276703967446737E-2</v>
      </c>
      <c r="AE163" s="29">
        <v>43241</v>
      </c>
      <c r="AF163" s="44">
        <v>78.06</v>
      </c>
      <c r="AG163" s="33">
        <f>IF(ISBLANK(AF164),"",Short0[[#This Row],[Adj Close]]/AF164-1)</f>
        <v>-1.1898734177215209E-2</v>
      </c>
      <c r="AH163" s="37">
        <v>43241</v>
      </c>
      <c r="AI163" s="44">
        <v>78.78</v>
      </c>
      <c r="AJ163" s="36">
        <f>IF(ISBLANK(AI164),"",Short1[[#This Row],[Adj Close]]/AI164-1)</f>
        <v>2.5380710659898442E-2</v>
      </c>
      <c r="AK163" s="29">
        <v>43241</v>
      </c>
      <c r="AL163" s="44">
        <v>51.3</v>
      </c>
      <c r="AM163" s="33">
        <f>IF(ISBLANK(AL164),"",Short2[[#This Row],[Adj Close]]/AL164-1)</f>
        <v>-5.3330872854770228E-2</v>
      </c>
      <c r="AN163" s="37">
        <v>43241</v>
      </c>
      <c r="AO163" s="44">
        <v>114.86</v>
      </c>
      <c r="AP163" s="36">
        <f>IF(ISBLANK(AO164),"",Short3[[#This Row],[Adj Close]]/AO164-1)</f>
        <v>-1.6946251283807001E-2</v>
      </c>
    </row>
    <row r="164" spans="1:42" x14ac:dyDescent="0.25">
      <c r="A164" s="37">
        <v>43234</v>
      </c>
      <c r="B164" s="39">
        <v>2712.969971</v>
      </c>
      <c r="C164" s="36">
        <f>IF(ISBLANK(B165), "", GSPC[[#This Row],[Adj Close]]/B165-1)</f>
        <v>-5.4074465695951313E-3</v>
      </c>
      <c r="D164" s="37">
        <v>43234</v>
      </c>
      <c r="E164" s="44">
        <v>37.9</v>
      </c>
      <c r="F164" s="36">
        <f>IF(ISBLANK(E165), "", Long0[[#This Row],[Adj Close]]/E165-1)</f>
        <v>5.1317614424410518E-2</v>
      </c>
      <c r="G164" s="29">
        <v>43234</v>
      </c>
      <c r="H164" s="44">
        <v>108.5</v>
      </c>
      <c r="I164" s="33">
        <f>IF(ISBLANK(H165),"",Long1[[#This Row],[Adj Close]]/H165-1)</f>
        <v>8.5760032022415666E-2</v>
      </c>
      <c r="J164" s="37">
        <v>43234</v>
      </c>
      <c r="K164" s="44">
        <v>26.38</v>
      </c>
      <c r="L164" s="36">
        <f>IF(ISBLANK(K165),"",Long2[[#This Row],[Adj Close]]/K165-1)</f>
        <v>-2.3324694557571357E-2</v>
      </c>
      <c r="M164" s="29">
        <v>43234</v>
      </c>
      <c r="N164" s="44">
        <v>28.18</v>
      </c>
      <c r="O164" s="33">
        <f>IF(ISBLANK(N165),"",Long3[[#This Row],[Adj Close]]/N165-1)</f>
        <v>-1.6404886561954601E-2</v>
      </c>
      <c r="P164" s="37">
        <v>43234</v>
      </c>
      <c r="Q164" s="44">
        <v>31.9108248</v>
      </c>
      <c r="R164" s="36">
        <f>IF(ISBLANK(Q165),"",Long4[[#This Row],[Adj Close]]/Q165-1)</f>
        <v>2.3400936037441422E-2</v>
      </c>
      <c r="S164" s="29">
        <v>43234</v>
      </c>
      <c r="T164" s="44">
        <v>48.853646945000001</v>
      </c>
      <c r="U164" s="33">
        <f>IF(ISBLANK(T165),"",Long5[[#This Row],[Adj Close]]/T165-1)</f>
        <v>8.1709297599009689E-2</v>
      </c>
      <c r="V164" s="37">
        <v>43234</v>
      </c>
      <c r="W164" s="44">
        <v>98.3</v>
      </c>
      <c r="X164" s="36">
        <f>IF(ISBLANK(W165),"",Long6[[#This Row],[Adj Close]]/W165-1)</f>
        <v>8.1408140814081209E-2</v>
      </c>
      <c r="AE164" s="29">
        <v>43234</v>
      </c>
      <c r="AF164" s="44">
        <v>79</v>
      </c>
      <c r="AG164" s="33">
        <f>IF(ISBLANK(AF165),"",Short0[[#This Row],[Adj Close]]/AF165-1)</f>
        <v>4.8301486199575416E-2</v>
      </c>
      <c r="AH164" s="37">
        <v>43234</v>
      </c>
      <c r="AI164" s="44">
        <v>76.83</v>
      </c>
      <c r="AJ164" s="36">
        <f>IF(ISBLANK(AI165),"",Short1[[#This Row],[Adj Close]]/AI165-1)</f>
        <v>2.4263431542461023E-2</v>
      </c>
      <c r="AK164" s="29">
        <v>43234</v>
      </c>
      <c r="AL164" s="44">
        <v>54.19</v>
      </c>
      <c r="AM164" s="33">
        <f>IF(ISBLANK(AL165),"",Short2[[#This Row],[Adj Close]]/AL165-1)</f>
        <v>1.0441916837590881E-2</v>
      </c>
      <c r="AN164" s="37">
        <v>43234</v>
      </c>
      <c r="AO164" s="44">
        <v>116.84</v>
      </c>
      <c r="AP164" s="36">
        <f>IF(ISBLANK(AO165),"",Short3[[#This Row],[Adj Close]]/AO165-1)</f>
        <v>0.10403477274874806</v>
      </c>
    </row>
    <row r="165" spans="1:42" x14ac:dyDescent="0.25">
      <c r="A165" s="37">
        <v>43227</v>
      </c>
      <c r="B165" s="39">
        <v>2727.719971</v>
      </c>
      <c r="C165" s="36">
        <f>IF(ISBLANK(B166), "", GSPC[[#This Row],[Adj Close]]/B166-1)</f>
        <v>2.4141911858839071E-2</v>
      </c>
      <c r="D165" s="37">
        <v>43227</v>
      </c>
      <c r="E165" s="44">
        <v>36.049999999999997</v>
      </c>
      <c r="F165" s="36">
        <f>IF(ISBLANK(E166), "", Long0[[#This Row],[Adj Close]]/E166-1)</f>
        <v>-8.7341772151898756E-2</v>
      </c>
      <c r="G165" s="29">
        <v>43227</v>
      </c>
      <c r="H165" s="44">
        <v>99.93</v>
      </c>
      <c r="I165" s="33">
        <f>IF(ISBLANK(H166),"",Long1[[#This Row],[Adj Close]]/H166-1)</f>
        <v>3.4793414103759135E-2</v>
      </c>
      <c r="J165" s="37">
        <v>43227</v>
      </c>
      <c r="K165" s="44">
        <v>27.01</v>
      </c>
      <c r="L165" s="36">
        <f>IF(ISBLANK(K166),"",Long2[[#This Row],[Adj Close]]/K166-1)</f>
        <v>-5.8888479941111571E-3</v>
      </c>
      <c r="M165" s="29">
        <v>43227</v>
      </c>
      <c r="N165" s="44">
        <v>28.65</v>
      </c>
      <c r="O165" s="33">
        <f>IF(ISBLANK(N166),"",Long3[[#This Row],[Adj Close]]/N166-1)</f>
        <v>-6.5880721220527017E-3</v>
      </c>
      <c r="P165" s="37">
        <v>43227</v>
      </c>
      <c r="Q165" s="44">
        <v>31.181156550000001</v>
      </c>
      <c r="R165" s="36">
        <f>IF(ISBLANK(Q166),"",Long4[[#This Row],[Adj Close]]/Q166-1)</f>
        <v>-1.6871165644171793E-2</v>
      </c>
      <c r="S165" s="29">
        <v>43227</v>
      </c>
      <c r="T165" s="44">
        <v>45.163378971999997</v>
      </c>
      <c r="U165" s="33">
        <f>IF(ISBLANK(T166),"",Long5[[#This Row],[Adj Close]]/T166-1)</f>
        <v>-2.8340080994633254E-3</v>
      </c>
      <c r="V165" s="37">
        <v>43227</v>
      </c>
      <c r="W165" s="44">
        <v>90.9</v>
      </c>
      <c r="X165" s="36">
        <f>IF(ISBLANK(W166),"",Long6[[#This Row],[Adj Close]]/W166-1)</f>
        <v>3.8652678078410219E-3</v>
      </c>
      <c r="AE165" s="29">
        <v>43227</v>
      </c>
      <c r="AF165" s="44">
        <v>75.36</v>
      </c>
      <c r="AG165" s="33">
        <f>IF(ISBLANK(AF166),"",Short0[[#This Row],[Adj Close]]/AF166-1)</f>
        <v>3.0775543701272001E-2</v>
      </c>
      <c r="AH165" s="37">
        <v>43227</v>
      </c>
      <c r="AI165" s="44">
        <v>75.010000000000005</v>
      </c>
      <c r="AJ165" s="36">
        <f>IF(ISBLANK(AI166),"",Short1[[#This Row],[Adj Close]]/AI166-1)</f>
        <v>-8.0666490346469333E-3</v>
      </c>
      <c r="AK165" s="29">
        <v>43227</v>
      </c>
      <c r="AL165" s="44">
        <v>53.63</v>
      </c>
      <c r="AM165" s="33">
        <f>IF(ISBLANK(AL166),"",Short2[[#This Row],[Adj Close]]/AL166-1)</f>
        <v>-1.2156934978817424E-2</v>
      </c>
      <c r="AN165" s="37">
        <v>43227</v>
      </c>
      <c r="AO165" s="44">
        <v>105.83</v>
      </c>
      <c r="AP165" s="36">
        <f>IF(ISBLANK(AO166),"",Short3[[#This Row],[Adj Close]]/AO166-1)</f>
        <v>4.8652397938961478E-2</v>
      </c>
    </row>
    <row r="166" spans="1:42" x14ac:dyDescent="0.25">
      <c r="A166" s="37">
        <v>43220</v>
      </c>
      <c r="B166" s="39">
        <v>2663.419922</v>
      </c>
      <c r="C166" s="36">
        <f>IF(ISBLANK(B167), "", GSPC[[#This Row],[Adj Close]]/B167-1)</f>
        <v>-2.4307898820220553E-3</v>
      </c>
      <c r="D166" s="37">
        <v>43220</v>
      </c>
      <c r="E166" s="44">
        <v>39.5</v>
      </c>
      <c r="F166" s="36">
        <f>IF(ISBLANK(E167), "", Long0[[#This Row],[Adj Close]]/E167-1)</f>
        <v>-3.2099975496201916E-2</v>
      </c>
      <c r="G166" s="29">
        <v>43220</v>
      </c>
      <c r="H166" s="44">
        <v>96.57</v>
      </c>
      <c r="I166" s="33">
        <f>IF(ISBLANK(H167),"",Long1[[#This Row],[Adj Close]]/H167-1)</f>
        <v>-9.2387218045112851E-2</v>
      </c>
      <c r="J166" s="37">
        <v>43220</v>
      </c>
      <c r="K166" s="44">
        <v>27.17</v>
      </c>
      <c r="L166" s="36">
        <f>IF(ISBLANK(K167),"",Long2[[#This Row],[Adj Close]]/K167-1)</f>
        <v>5.1063829787234116E-2</v>
      </c>
      <c r="M166" s="29">
        <v>43220</v>
      </c>
      <c r="N166" s="44">
        <v>28.84</v>
      </c>
      <c r="O166" s="33">
        <f>IF(ISBLANK(N167),"",Long3[[#This Row],[Adj Close]]/N167-1)</f>
        <v>1.980198019801982E-2</v>
      </c>
      <c r="P166" s="37">
        <v>43220</v>
      </c>
      <c r="Q166" s="44">
        <v>31.716246600000002</v>
      </c>
      <c r="R166" s="36">
        <f>IF(ISBLANK(Q167),"",Long4[[#This Row],[Adj Close]]/Q167-1)</f>
        <v>1.3996889580093486E-2</v>
      </c>
      <c r="S166" s="29">
        <v>43220</v>
      </c>
      <c r="T166" s="44">
        <v>45.291736118999999</v>
      </c>
      <c r="U166" s="33">
        <f>IF(ISBLANK(T167),"",Long5[[#This Row],[Adj Close]]/T167-1)</f>
        <v>-2.8132992309310323E-2</v>
      </c>
      <c r="V166" s="37">
        <v>43220</v>
      </c>
      <c r="W166" s="44">
        <v>90.55</v>
      </c>
      <c r="X166" s="36">
        <f>IF(ISBLANK(W167),"",Long6[[#This Row],[Adj Close]]/W167-1)</f>
        <v>-4.432717678100262E-2</v>
      </c>
      <c r="AE166" s="29">
        <v>43220</v>
      </c>
      <c r="AF166" s="44">
        <v>73.11</v>
      </c>
      <c r="AG166" s="33">
        <f>IF(ISBLANK(AF167),"",Short0[[#This Row],[Adj Close]]/AF167-1)</f>
        <v>-9.8862405200433878E-3</v>
      </c>
      <c r="AH166" s="37">
        <v>43220</v>
      </c>
      <c r="AI166" s="44">
        <v>75.62</v>
      </c>
      <c r="AJ166" s="36">
        <f>IF(ISBLANK(AI167),"",Short1[[#This Row],[Adj Close]]/AI167-1)</f>
        <v>3.1088082901554515E-2</v>
      </c>
      <c r="AK166" s="29">
        <v>43220</v>
      </c>
      <c r="AL166" s="44">
        <v>54.29</v>
      </c>
      <c r="AM166" s="33">
        <f>IF(ISBLANK(AL167),"",Short2[[#This Row],[Adj Close]]/AL167-1)</f>
        <v>-2.3912261776339427E-2</v>
      </c>
      <c r="AN166" s="37">
        <v>43220</v>
      </c>
      <c r="AO166" s="44">
        <v>100.92</v>
      </c>
      <c r="AP166" s="36">
        <f>IF(ISBLANK(AO167),"",Short3[[#This Row],[Adj Close]]/AO167-1)</f>
        <v>-4.711547540364458E-2</v>
      </c>
    </row>
    <row r="167" spans="1:42" x14ac:dyDescent="0.25">
      <c r="A167" s="37">
        <v>43213</v>
      </c>
      <c r="B167" s="39">
        <v>2669.9099120000001</v>
      </c>
      <c r="C167" s="36">
        <f>IF(ISBLANK(B168), "", GSPC[[#This Row],[Adj Close]]/B168-1)</f>
        <v>-8.6130693228048116E-5</v>
      </c>
      <c r="D167" s="37">
        <v>43213</v>
      </c>
      <c r="E167" s="44">
        <v>40.81</v>
      </c>
      <c r="F167" s="36">
        <f>IF(ISBLANK(E168), "", Long0[[#This Row],[Adj Close]]/E168-1)</f>
        <v>-1.0906446921958191E-2</v>
      </c>
      <c r="G167" s="29">
        <v>43213</v>
      </c>
      <c r="H167" s="44">
        <v>106.4</v>
      </c>
      <c r="I167" s="33">
        <f>IF(ISBLANK(H168),"",Long1[[#This Row],[Adj Close]]/H168-1)</f>
        <v>5.6079404466501392E-2</v>
      </c>
      <c r="J167" s="37">
        <v>43213</v>
      </c>
      <c r="K167" s="44">
        <v>25.85</v>
      </c>
      <c r="L167" s="36">
        <f>IF(ISBLANK(K168),"",Long2[[#This Row],[Adj Close]]/K168-1)</f>
        <v>4.1498791297340798E-2</v>
      </c>
      <c r="M167" s="29">
        <v>43213</v>
      </c>
      <c r="N167" s="44">
        <v>28.28</v>
      </c>
      <c r="O167" s="33">
        <f>IF(ISBLANK(N168),"",Long3[[#This Row],[Adj Close]]/N168-1)</f>
        <v>2.6870007262164153E-2</v>
      </c>
      <c r="P167" s="37">
        <v>43213</v>
      </c>
      <c r="Q167" s="44">
        <v>31.278445649999998</v>
      </c>
      <c r="R167" s="36">
        <f>IF(ISBLANK(Q168),"",Long4[[#This Row],[Adj Close]]/Q168-1)</f>
        <v>3.3762057877813501E-2</v>
      </c>
      <c r="S167" s="29">
        <v>43213</v>
      </c>
      <c r="T167" s="44">
        <v>46.60281269</v>
      </c>
      <c r="U167" s="33">
        <f>IF(ISBLANK(T168),"",Long5[[#This Row],[Adj Close]]/T168-1)</f>
        <v>5.3253211763381048E-2</v>
      </c>
      <c r="V167" s="37">
        <v>43213</v>
      </c>
      <c r="W167" s="44">
        <v>94.75</v>
      </c>
      <c r="X167" s="36">
        <f>IF(ISBLANK(W168),"",Long6[[#This Row],[Adj Close]]/W168-1)</f>
        <v>-7.7858880778588824E-2</v>
      </c>
      <c r="AE167" s="29">
        <v>43213</v>
      </c>
      <c r="AF167" s="44">
        <v>73.84</v>
      </c>
      <c r="AG167" s="33">
        <f>IF(ISBLANK(AF168),"",Short0[[#This Row],[Adj Close]]/AF168-1)</f>
        <v>2.0312284095619804E-2</v>
      </c>
      <c r="AH167" s="37">
        <v>43213</v>
      </c>
      <c r="AI167" s="44">
        <v>73.34</v>
      </c>
      <c r="AJ167" s="36">
        <f>IF(ISBLANK(AI168),"",Short1[[#This Row],[Adj Close]]/AI168-1)</f>
        <v>2.8611500701262393E-2</v>
      </c>
      <c r="AK167" s="29">
        <v>43213</v>
      </c>
      <c r="AL167" s="44">
        <v>55.62</v>
      </c>
      <c r="AM167" s="33">
        <f>IF(ISBLANK(AL168),"",Short2[[#This Row],[Adj Close]]/AL168-1)</f>
        <v>-1.9911894273127784E-2</v>
      </c>
      <c r="AN167" s="37">
        <v>43213</v>
      </c>
      <c r="AO167" s="44">
        <v>105.91</v>
      </c>
      <c r="AP167" s="36">
        <f>IF(ISBLANK(AO168),"",Short3[[#This Row],[Adj Close]]/AO168-1)</f>
        <v>-4.5117022276529584E-3</v>
      </c>
    </row>
    <row r="168" spans="1:42" x14ac:dyDescent="0.25">
      <c r="A168" s="37">
        <v>43206</v>
      </c>
      <c r="B168" s="39">
        <v>2670.139893</v>
      </c>
      <c r="C168" s="36">
        <f>IF(ISBLANK(B169), "", GSPC[[#This Row],[Adj Close]]/B169-1)</f>
        <v>5.210196041373516E-3</v>
      </c>
      <c r="D168" s="37">
        <v>43206</v>
      </c>
      <c r="E168" s="44">
        <v>41.26</v>
      </c>
      <c r="F168" s="36">
        <f>IF(ISBLANK(E169), "", Long0[[#This Row],[Adj Close]]/E169-1)</f>
        <v>2.0024721878862728E-2</v>
      </c>
      <c r="G168" s="29">
        <v>43206</v>
      </c>
      <c r="H168" s="44">
        <v>100.75</v>
      </c>
      <c r="I168" s="33">
        <f>IF(ISBLANK(H169),"",Long1[[#This Row],[Adj Close]]/H169-1)</f>
        <v>2.1390916463909226E-2</v>
      </c>
      <c r="J168" s="37">
        <v>43206</v>
      </c>
      <c r="K168" s="44">
        <v>24.82</v>
      </c>
      <c r="L168" s="36">
        <f>IF(ISBLANK(K169),"",Long2[[#This Row],[Adj Close]]/K169-1)</f>
        <v>-1.4688368400158858E-2</v>
      </c>
      <c r="M168" s="29">
        <v>43206</v>
      </c>
      <c r="N168" s="44">
        <v>27.54</v>
      </c>
      <c r="O168" s="33">
        <f>IF(ISBLANK(N169),"",Long3[[#This Row],[Adj Close]]/N169-1)</f>
        <v>-1.6428571428571459E-2</v>
      </c>
      <c r="P168" s="37">
        <v>43206</v>
      </c>
      <c r="Q168" s="44">
        <v>30.256910099999999</v>
      </c>
      <c r="R168" s="36">
        <f>IF(ISBLANK(Q169),"",Long4[[#This Row],[Adj Close]]/Q169-1)</f>
        <v>6.4724919093850364E-3</v>
      </c>
      <c r="S168" s="29">
        <v>43206</v>
      </c>
      <c r="T168" s="44">
        <v>44.246542208000001</v>
      </c>
      <c r="U168" s="33">
        <f>IF(ISBLANK(T169),"",Long5[[#This Row],[Adj Close]]/T169-1)</f>
        <v>-1.1268182750718503E-2</v>
      </c>
      <c r="V168" s="37">
        <v>43206</v>
      </c>
      <c r="W168" s="44">
        <v>102.75</v>
      </c>
      <c r="X168" s="36">
        <f>IF(ISBLANK(W169),"",Long6[[#This Row],[Adj Close]]/W169-1)</f>
        <v>1.4063656550703074E-2</v>
      </c>
      <c r="AE168" s="29">
        <v>43206</v>
      </c>
      <c r="AF168" s="44">
        <v>72.37</v>
      </c>
      <c r="AG168" s="33">
        <f>IF(ISBLANK(AF169),"",Short0[[#This Row],[Adj Close]]/AF169-1)</f>
        <v>1.7719026859794651E-2</v>
      </c>
      <c r="AH168" s="37">
        <v>43206</v>
      </c>
      <c r="AI168" s="44">
        <v>71.3</v>
      </c>
      <c r="AJ168" s="36">
        <f>IF(ISBLANK(AI169),"",Short1[[#This Row],[Adj Close]]/AI169-1)</f>
        <v>-1.1369938990571371E-2</v>
      </c>
      <c r="AK168" s="29">
        <v>43206</v>
      </c>
      <c r="AL168" s="44">
        <v>56.75</v>
      </c>
      <c r="AM168" s="33">
        <f>IF(ISBLANK(AL169),"",Short2[[#This Row],[Adj Close]]/AL169-1)</f>
        <v>-0.11328125</v>
      </c>
      <c r="AN168" s="37">
        <v>43206</v>
      </c>
      <c r="AO168" s="44">
        <v>106.39</v>
      </c>
      <c r="AP168" s="36">
        <f>IF(ISBLANK(AO169),"",Short3[[#This Row],[Adj Close]]/AO169-1)</f>
        <v>6.9783810960281523E-2</v>
      </c>
    </row>
    <row r="169" spans="1:42" x14ac:dyDescent="0.25">
      <c r="A169" s="37">
        <v>43199</v>
      </c>
      <c r="B169" s="39">
        <v>2656.3000489999999</v>
      </c>
      <c r="C169" s="36">
        <f>IF(ISBLANK(B170), "", GSPC[[#This Row],[Adj Close]]/B170-1)</f>
        <v>1.9900432171271909E-2</v>
      </c>
      <c r="D169" s="37">
        <v>43199</v>
      </c>
      <c r="E169" s="44">
        <v>40.450000000000003</v>
      </c>
      <c r="F169" s="36">
        <f>IF(ISBLANK(E170), "", Long0[[#This Row],[Adj Close]]/E170-1)</f>
        <v>-1.7488462472674215E-2</v>
      </c>
      <c r="G169" s="29">
        <v>43199</v>
      </c>
      <c r="H169" s="44">
        <v>98.64</v>
      </c>
      <c r="I169" s="33">
        <f>IF(ISBLANK(H170),"",Long1[[#This Row],[Adj Close]]/H170-1)</f>
        <v>-3.1136430606030885E-2</v>
      </c>
      <c r="J169" s="37">
        <v>43199</v>
      </c>
      <c r="K169" s="44">
        <v>25.19</v>
      </c>
      <c r="L169" s="36">
        <f>IF(ISBLANK(K170),"",Long2[[#This Row],[Adj Close]]/K170-1)</f>
        <v>3.7479406919275204E-2</v>
      </c>
      <c r="M169" s="29">
        <v>43199</v>
      </c>
      <c r="N169" s="44">
        <v>28</v>
      </c>
      <c r="O169" s="33">
        <f>IF(ISBLANK(N170),"",Long3[[#This Row],[Adj Close]]/N170-1)</f>
        <v>-1.0250972074938081E-2</v>
      </c>
      <c r="P169" s="37">
        <v>43199</v>
      </c>
      <c r="Q169" s="44">
        <v>30.0623319</v>
      </c>
      <c r="R169" s="36">
        <f>IF(ISBLANK(Q170),"",Long4[[#This Row],[Adj Close]]/Q170-1)</f>
        <v>6.514657980456029E-3</v>
      </c>
      <c r="S169" s="29">
        <v>43199</v>
      </c>
      <c r="T169" s="44">
        <v>44.750802428</v>
      </c>
      <c r="U169" s="33">
        <f>IF(ISBLANK(T170),"",Long5[[#This Row],[Adj Close]]/T170-1)</f>
        <v>3.345331356279746E-2</v>
      </c>
      <c r="V169" s="37">
        <v>43199</v>
      </c>
      <c r="W169" s="44">
        <v>101.325</v>
      </c>
      <c r="X169" s="36">
        <f>IF(ISBLANK(W170),"",Long6[[#This Row],[Adj Close]]/W170-1)</f>
        <v>3.2178217821783317E-3</v>
      </c>
      <c r="AE169" s="29">
        <v>43199</v>
      </c>
      <c r="AF169" s="44">
        <v>71.11</v>
      </c>
      <c r="AG169" s="33">
        <f>IF(ISBLANK(AF170),"",Short0[[#This Row],[Adj Close]]/AF170-1)</f>
        <v>-1.0987482614742805E-2</v>
      </c>
      <c r="AH169" s="37">
        <v>43199</v>
      </c>
      <c r="AI169" s="44">
        <v>72.12</v>
      </c>
      <c r="AJ169" s="36">
        <f>IF(ISBLANK(AI170),"",Short1[[#This Row],[Adj Close]]/AI170-1)</f>
        <v>3.0432918988427149E-2</v>
      </c>
      <c r="AK169" s="29">
        <v>43199</v>
      </c>
      <c r="AL169" s="44">
        <v>64</v>
      </c>
      <c r="AM169" s="33">
        <f>IF(ISBLANK(AL170),"",Short2[[#This Row],[Adj Close]]/AL170-1)</f>
        <v>8.5850016966406484E-2</v>
      </c>
      <c r="AN169" s="37">
        <v>43199</v>
      </c>
      <c r="AO169" s="44">
        <v>99.45</v>
      </c>
      <c r="AP169" s="36">
        <f>IF(ISBLANK(AO170),"",Short3[[#This Row],[Adj Close]]/AO170-1)</f>
        <v>1.0773452586644972E-2</v>
      </c>
    </row>
    <row r="170" spans="1:42" x14ac:dyDescent="0.25">
      <c r="A170" s="37">
        <v>43192</v>
      </c>
      <c r="B170" s="39">
        <v>2604.469971</v>
      </c>
      <c r="C170" s="36">
        <f>IF(ISBLANK(B171), "", GSPC[[#This Row],[Adj Close]]/B171-1)</f>
        <v>-1.3783391226127484E-2</v>
      </c>
      <c r="D170" s="37">
        <v>43192</v>
      </c>
      <c r="E170" s="44">
        <v>41.17</v>
      </c>
      <c r="F170" s="36">
        <f>IF(ISBLANK(E171), "", Long0[[#This Row],[Adj Close]]/E171-1)</f>
        <v>3.2605969400551826E-2</v>
      </c>
      <c r="G170" s="29">
        <v>43192</v>
      </c>
      <c r="H170" s="44">
        <v>101.81</v>
      </c>
      <c r="I170" s="33">
        <f>IF(ISBLANK(H171),"",Long1[[#This Row],[Adj Close]]/H171-1)</f>
        <v>-3.6210608729693172E-3</v>
      </c>
      <c r="J170" s="37">
        <v>43192</v>
      </c>
      <c r="K170" s="44">
        <v>24.28</v>
      </c>
      <c r="L170" s="36">
        <f>IF(ISBLANK(K171),"",Long2[[#This Row],[Adj Close]]/K171-1)</f>
        <v>-1.620745542949753E-2</v>
      </c>
      <c r="M170" s="29">
        <v>43192</v>
      </c>
      <c r="N170" s="44">
        <v>28.29</v>
      </c>
      <c r="O170" s="33">
        <f>IF(ISBLANK(N171),"",Long3[[#This Row],[Adj Close]]/N171-1)</f>
        <v>3.5505124450951664E-2</v>
      </c>
      <c r="P170" s="37">
        <v>43192</v>
      </c>
      <c r="Q170" s="44">
        <v>29.867753700000002</v>
      </c>
      <c r="R170" s="36">
        <f>IF(ISBLANK(Q171),"",Long4[[#This Row],[Adj Close]]/Q171-1)</f>
        <v>-4.0624999999999911E-2</v>
      </c>
      <c r="S170" s="29">
        <v>43192</v>
      </c>
      <c r="T170" s="44">
        <v>43.302200341999999</v>
      </c>
      <c r="U170" s="33">
        <f>IF(ISBLANK(T171),"",Long5[[#This Row],[Adj Close]]/T171-1)</f>
        <v>-1.4193279060261466E-2</v>
      </c>
      <c r="V170" s="37">
        <v>43192</v>
      </c>
      <c r="W170" s="44">
        <v>101</v>
      </c>
      <c r="X170" s="36">
        <f>IF(ISBLANK(W171),"",Long6[[#This Row],[Adj Close]]/W171-1)</f>
        <v>-8.3484573502722315E-2</v>
      </c>
      <c r="AE170" s="29">
        <v>43192</v>
      </c>
      <c r="AF170" s="44">
        <v>71.900000000000006</v>
      </c>
      <c r="AG170" s="33">
        <f>IF(ISBLANK(AF171),"",Short0[[#This Row],[Adj Close]]/AF171-1)</f>
        <v>7.8497336697505027E-3</v>
      </c>
      <c r="AH170" s="37">
        <v>43192</v>
      </c>
      <c r="AI170" s="44">
        <v>69.989999999999995</v>
      </c>
      <c r="AJ170" s="36">
        <f>IF(ISBLANK(AI171),"",Short1[[#This Row],[Adj Close]]/AI171-1)</f>
        <v>4.074349442379166E-2</v>
      </c>
      <c r="AK170" s="29">
        <v>43192</v>
      </c>
      <c r="AL170" s="44">
        <v>58.94</v>
      </c>
      <c r="AM170" s="33">
        <f>IF(ISBLANK(AL171),"",Short2[[#This Row],[Adj Close]]/AL171-1)</f>
        <v>4.4308111792774607E-3</v>
      </c>
      <c r="AN170" s="37">
        <v>43192</v>
      </c>
      <c r="AO170" s="44">
        <v>98.39</v>
      </c>
      <c r="AP170" s="36">
        <f>IF(ISBLANK(AO171),"",Short3[[#This Row],[Adj Close]]/AO171-1)</f>
        <v>-7.0740460899130997E-2</v>
      </c>
    </row>
    <row r="171" spans="1:42" x14ac:dyDescent="0.25">
      <c r="A171" s="37">
        <v>43185</v>
      </c>
      <c r="B171" s="39">
        <v>2640.8701169999999</v>
      </c>
      <c r="C171" s="36">
        <f>IF(ISBLANK(B172), "", GSPC[[#This Row],[Adj Close]]/B172-1)</f>
        <v>2.0326438146374581E-2</v>
      </c>
      <c r="D171" s="37">
        <v>43185</v>
      </c>
      <c r="E171" s="44">
        <v>39.869999999999997</v>
      </c>
      <c r="F171" s="36">
        <f>IF(ISBLANK(E172), "", Long0[[#This Row],[Adj Close]]/E172-1)</f>
        <v>-4.3196544276458027E-2</v>
      </c>
      <c r="G171" s="29">
        <v>43185</v>
      </c>
      <c r="H171" s="44">
        <v>102.18</v>
      </c>
      <c r="I171" s="33">
        <f>IF(ISBLANK(H172),"",Long1[[#This Row],[Adj Close]]/H172-1)</f>
        <v>-1.513253012048188E-2</v>
      </c>
      <c r="J171" s="37">
        <v>43185</v>
      </c>
      <c r="K171" s="44">
        <v>24.68</v>
      </c>
      <c r="L171" s="36">
        <f>IF(ISBLANK(K172),"",Long2[[#This Row],[Adj Close]]/K172-1)</f>
        <v>-6.4797271693823433E-2</v>
      </c>
      <c r="M171" s="29">
        <v>43185</v>
      </c>
      <c r="N171" s="44">
        <v>27.32</v>
      </c>
      <c r="O171" s="33">
        <f>IF(ISBLANK(N172),"",Long3[[#This Row],[Adj Close]]/N172-1)</f>
        <v>-1.8678160919540221E-2</v>
      </c>
      <c r="P171" s="37">
        <v>43185</v>
      </c>
      <c r="Q171" s="44">
        <v>31.132511999999998</v>
      </c>
      <c r="R171" s="36">
        <f>IF(ISBLANK(Q172),"",Long4[[#This Row],[Adj Close]]/Q172-1)</f>
        <v>-3.6144578313253017E-2</v>
      </c>
      <c r="S171" s="29">
        <v>43185</v>
      </c>
      <c r="T171" s="44">
        <v>43.925649341000003</v>
      </c>
      <c r="U171" s="33">
        <f>IF(ISBLANK(T172),"",Long5[[#This Row],[Adj Close]]/T172-1)</f>
        <v>-8.6902545073566095E-3</v>
      </c>
      <c r="V171" s="37">
        <v>43185</v>
      </c>
      <c r="W171" s="44">
        <v>110.2</v>
      </c>
      <c r="X171" s="36">
        <f>IF(ISBLANK(W172),"",Long6[[#This Row],[Adj Close]]/W172-1)</f>
        <v>-0.10805341966815052</v>
      </c>
      <c r="AE171" s="29">
        <v>43185</v>
      </c>
      <c r="AF171" s="44">
        <v>71.34</v>
      </c>
      <c r="AG171" s="33">
        <f>IF(ISBLANK(AF172),"",Short0[[#This Row],[Adj Close]]/AF172-1)</f>
        <v>-4.5874013641834854E-2</v>
      </c>
      <c r="AH171" s="37">
        <v>43185</v>
      </c>
      <c r="AI171" s="44">
        <v>67.25</v>
      </c>
      <c r="AJ171" s="36">
        <f>IF(ISBLANK(AI172),"",Short1[[#This Row],[Adj Close]]/AI172-1)</f>
        <v>-2.5221046528482338E-2</v>
      </c>
      <c r="AK171" s="29">
        <v>43185</v>
      </c>
      <c r="AL171" s="44">
        <v>58.68</v>
      </c>
      <c r="AM171" s="33">
        <f>IF(ISBLANK(AL172),"",Short2[[#This Row],[Adj Close]]/AL172-1)</f>
        <v>-3.5659704533876901E-3</v>
      </c>
      <c r="AN171" s="37">
        <v>43185</v>
      </c>
      <c r="AO171" s="44">
        <v>105.88</v>
      </c>
      <c r="AP171" s="36">
        <f>IF(ISBLANK(AO172),"",Short3[[#This Row],[Adj Close]]/AO172-1)</f>
        <v>-1.9992595335061147E-2</v>
      </c>
    </row>
    <row r="172" spans="1:42" x14ac:dyDescent="0.25">
      <c r="A172" s="37">
        <v>43178</v>
      </c>
      <c r="B172" s="39">
        <v>2588.26001</v>
      </c>
      <c r="C172" s="36">
        <f>IF(ISBLANK(B173), "", GSPC[[#This Row],[Adj Close]]/B173-1)</f>
        <v>-5.9501963802813362E-2</v>
      </c>
      <c r="D172" s="37">
        <v>43178</v>
      </c>
      <c r="E172" s="44">
        <v>41.67</v>
      </c>
      <c r="F172" s="36">
        <f>IF(ISBLANK(E173), "", Long0[[#This Row],[Adj Close]]/E173-1)</f>
        <v>-8.0933111164007698E-3</v>
      </c>
      <c r="G172" s="29">
        <v>43178</v>
      </c>
      <c r="H172" s="44">
        <v>103.75</v>
      </c>
      <c r="I172" s="33">
        <f>IF(ISBLANK(H173),"",Long1[[#This Row],[Adj Close]]/H173-1)</f>
        <v>2.4893806183937439E-2</v>
      </c>
      <c r="J172" s="37">
        <v>43178</v>
      </c>
      <c r="K172" s="44">
        <v>26.39</v>
      </c>
      <c r="L172" s="36">
        <f>IF(ISBLANK(K173),"",Long2[[#This Row],[Adj Close]]/K173-1)</f>
        <v>-3.2979113228288726E-2</v>
      </c>
      <c r="M172" s="29">
        <v>43178</v>
      </c>
      <c r="N172" s="44">
        <v>27.84</v>
      </c>
      <c r="O172" s="33">
        <f>IF(ISBLANK(N173),"",Long3[[#This Row],[Adj Close]]/N173-1)</f>
        <v>2.5207057976233127E-3</v>
      </c>
      <c r="P172" s="37">
        <v>43178</v>
      </c>
      <c r="Q172" s="44">
        <v>32.299981199999998</v>
      </c>
      <c r="R172" s="36">
        <f>IF(ISBLANK(Q173),"",Long4[[#This Row],[Adj Close]]/Q173-1)</f>
        <v>-0.1002710027100272</v>
      </c>
      <c r="S172" s="29">
        <v>43178</v>
      </c>
      <c r="T172" s="44">
        <v>44.310720781999997</v>
      </c>
      <c r="U172" s="33">
        <f>IF(ISBLANK(T173),"",Long5[[#This Row],[Adj Close]]/T173-1)</f>
        <v>5.2711827494256847E-2</v>
      </c>
      <c r="V172" s="37">
        <v>43178</v>
      </c>
      <c r="W172" s="44">
        <v>123.55</v>
      </c>
      <c r="X172" s="36">
        <f>IF(ISBLANK(W173),"",Long6[[#This Row],[Adj Close]]/W173-1)</f>
        <v>-1.0412494993992771E-2</v>
      </c>
      <c r="AE172" s="29">
        <v>43178</v>
      </c>
      <c r="AF172" s="44">
        <v>74.77</v>
      </c>
      <c r="AG172" s="33">
        <f>IF(ISBLANK(AF173),"",Short0[[#This Row],[Adj Close]]/AF173-1)</f>
        <v>-2.4145131819368393E-2</v>
      </c>
      <c r="AH172" s="37">
        <v>43178</v>
      </c>
      <c r="AI172" s="44">
        <v>68.989999999999995</v>
      </c>
      <c r="AJ172" s="36">
        <f>IF(ISBLANK(AI173),"",Short1[[#This Row],[Adj Close]]/AI173-1)</f>
        <v>-5.8156996587030774E-2</v>
      </c>
      <c r="AK172" s="29">
        <v>43178</v>
      </c>
      <c r="AL172" s="44">
        <v>58.89</v>
      </c>
      <c r="AM172" s="33">
        <f>IF(ISBLANK(AL173),"",Short2[[#This Row],[Adj Close]]/AL173-1)</f>
        <v>3.9209001022844081E-3</v>
      </c>
      <c r="AN172" s="37">
        <v>43178</v>
      </c>
      <c r="AO172" s="44">
        <v>108.04</v>
      </c>
      <c r="AP172" s="36">
        <f>IF(ISBLANK(AO173),"",Short3[[#This Row],[Adj Close]]/AO173-1)</f>
        <v>1.4841254931429848E-2</v>
      </c>
    </row>
    <row r="173" spans="1:42" x14ac:dyDescent="0.25">
      <c r="A173" s="37">
        <v>43171</v>
      </c>
      <c r="B173" s="39">
        <v>2752.01001</v>
      </c>
      <c r="C173" s="36">
        <f>IF(ISBLANK(B174), "", GSPC[[#This Row],[Adj Close]]/B174-1)</f>
        <v>-1.2402364611920458E-2</v>
      </c>
      <c r="D173" s="37">
        <v>43171</v>
      </c>
      <c r="E173" s="44">
        <v>42.01</v>
      </c>
      <c r="F173" s="36">
        <f>IF(ISBLANK(E174), "", Long0[[#This Row],[Adj Close]]/E174-1)</f>
        <v>3.2440403047431898E-2</v>
      </c>
      <c r="G173" s="29">
        <v>43171</v>
      </c>
      <c r="H173" s="44">
        <v>101.23</v>
      </c>
      <c r="I173" s="33">
        <f>IF(ISBLANK(H174),"",Long1[[#This Row],[Adj Close]]/H174-1)</f>
        <v>2.2731865023237097E-2</v>
      </c>
      <c r="J173" s="37">
        <v>43171</v>
      </c>
      <c r="K173" s="44">
        <v>27.29</v>
      </c>
      <c r="L173" s="36">
        <f>IF(ISBLANK(K174),"",Long2[[#This Row],[Adj Close]]/K174-1)</f>
        <v>3.5280728376327675E-2</v>
      </c>
      <c r="M173" s="29">
        <v>43171</v>
      </c>
      <c r="N173" s="44">
        <v>27.77</v>
      </c>
      <c r="O173" s="33">
        <f>IF(ISBLANK(N174),"",Long3[[#This Row],[Adj Close]]/N174-1)</f>
        <v>-1.6643059490084933E-2</v>
      </c>
      <c r="P173" s="37">
        <v>43171</v>
      </c>
      <c r="Q173" s="44">
        <v>35.8996779</v>
      </c>
      <c r="R173" s="36">
        <f>IF(ISBLANK(Q174),"",Long4[[#This Row],[Adj Close]]/Q174-1)</f>
        <v>3.2167832167832255E-2</v>
      </c>
      <c r="S173" s="29">
        <v>43171</v>
      </c>
      <c r="T173" s="44">
        <v>42.091975814000001</v>
      </c>
      <c r="U173" s="33">
        <f>IF(ISBLANK(T174),"",Long5[[#This Row],[Adj Close]]/T174-1)</f>
        <v>4.0335372759812138E-2</v>
      </c>
      <c r="V173" s="37">
        <v>43171</v>
      </c>
      <c r="W173" s="44">
        <v>124.85</v>
      </c>
      <c r="X173" s="36">
        <f>IF(ISBLANK(W174),"",Long6[[#This Row],[Adj Close]]/W174-1)</f>
        <v>-5.5754679410593422E-3</v>
      </c>
      <c r="AE173" s="29">
        <v>43171</v>
      </c>
      <c r="AF173" s="44">
        <v>76.62</v>
      </c>
      <c r="AG173" s="33">
        <f>IF(ISBLANK(AF174),"",Short0[[#This Row],[Adj Close]]/AF174-1)</f>
        <v>8.1439661256175189E-2</v>
      </c>
      <c r="AH173" s="37">
        <v>43171</v>
      </c>
      <c r="AI173" s="44">
        <v>73.25</v>
      </c>
      <c r="AJ173" s="36">
        <f>IF(ISBLANK(AI174),"",Short1[[#This Row],[Adj Close]]/AI174-1)</f>
        <v>-2.7224435590969431E-2</v>
      </c>
      <c r="AK173" s="29">
        <v>43171</v>
      </c>
      <c r="AL173" s="44">
        <v>58.66</v>
      </c>
      <c r="AM173" s="33">
        <f>IF(ISBLANK(AL174),"",Short2[[#This Row],[Adj Close]]/AL174-1)</f>
        <v>2.2663877266387633E-2</v>
      </c>
      <c r="AN173" s="37">
        <v>43171</v>
      </c>
      <c r="AO173" s="44">
        <v>106.46</v>
      </c>
      <c r="AP173" s="36">
        <f>IF(ISBLANK(AO174),"",Short3[[#This Row],[Adj Close]]/AO174-1)</f>
        <v>0.13690730457069611</v>
      </c>
    </row>
    <row r="174" spans="1:42" x14ac:dyDescent="0.25">
      <c r="A174" s="37">
        <v>43164</v>
      </c>
      <c r="B174" s="39">
        <v>2786.570068</v>
      </c>
      <c r="C174" s="36">
        <f>IF(ISBLANK(B175), "", GSPC[[#This Row],[Adj Close]]/B175-1)</f>
        <v>3.541851110078964E-2</v>
      </c>
      <c r="D174" s="37">
        <v>43164</v>
      </c>
      <c r="E174" s="44">
        <v>40.69</v>
      </c>
      <c r="F174" s="36">
        <f>IF(ISBLANK(E175), "", Long0[[#This Row],[Adj Close]]/E175-1)</f>
        <v>-1.429263565891481E-2</v>
      </c>
      <c r="G174" s="29">
        <v>43164</v>
      </c>
      <c r="H174" s="44">
        <v>98.98</v>
      </c>
      <c r="I174" s="33">
        <f>IF(ISBLANK(H175),"",Long1[[#This Row],[Adj Close]]/H175-1)</f>
        <v>5.7930739632321426E-2</v>
      </c>
      <c r="J174" s="37">
        <v>43164</v>
      </c>
      <c r="K174" s="44">
        <v>26.36</v>
      </c>
      <c r="L174" s="36">
        <f>IF(ISBLANK(K175),"",Long2[[#This Row],[Adj Close]]/K175-1)</f>
        <v>-3.9708561020036393E-2</v>
      </c>
      <c r="M174" s="29">
        <v>43164</v>
      </c>
      <c r="N174" s="44">
        <v>28.24</v>
      </c>
      <c r="O174" s="33">
        <f>IF(ISBLANK(N175),"",Long3[[#This Row],[Adj Close]]/N175-1)</f>
        <v>-4.3360433604336057E-2</v>
      </c>
      <c r="P174" s="37">
        <v>43164</v>
      </c>
      <c r="Q174" s="44">
        <v>34.78085325</v>
      </c>
      <c r="R174" s="36">
        <f>IF(ISBLANK(Q175),"",Long4[[#This Row],[Adj Close]]/Q175-1)</f>
        <v>-2.3224043715846965E-2</v>
      </c>
      <c r="S174" s="29">
        <v>43164</v>
      </c>
      <c r="T174" s="44">
        <v>40.460006374999999</v>
      </c>
      <c r="U174" s="33">
        <f>IF(ISBLANK(T175),"",Long5[[#This Row],[Adj Close]]/T175-1)</f>
        <v>-5.6648140222514631E-2</v>
      </c>
      <c r="V174" s="37">
        <v>43164</v>
      </c>
      <c r="W174" s="44">
        <v>125.55</v>
      </c>
      <c r="X174" s="36">
        <f>IF(ISBLANK(W175),"",Long6[[#This Row],[Adj Close]]/W175-1)</f>
        <v>-0.18947708198837965</v>
      </c>
      <c r="AE174" s="29">
        <v>43164</v>
      </c>
      <c r="AF174" s="44">
        <v>70.849999999999994</v>
      </c>
      <c r="AG174" s="33">
        <f>IF(ISBLANK(AF175),"",Short0[[#This Row],[Adj Close]]/AF175-1)</f>
        <v>-2.8786840301576522E-2</v>
      </c>
      <c r="AH174" s="37">
        <v>43164</v>
      </c>
      <c r="AI174" s="44">
        <v>75.3</v>
      </c>
      <c r="AJ174" s="36">
        <f>IF(ISBLANK(AI175),"",Short1[[#This Row],[Adj Close]]/AI175-1)</f>
        <v>5.6249123299200399E-2</v>
      </c>
      <c r="AK174" s="29">
        <v>43164</v>
      </c>
      <c r="AL174" s="44">
        <v>57.36</v>
      </c>
      <c r="AM174" s="33">
        <f>IF(ISBLANK(AL175),"",Short2[[#This Row],[Adj Close]]/AL175-1)</f>
        <v>-1.8312510696560036E-2</v>
      </c>
      <c r="AN174" s="37">
        <v>43164</v>
      </c>
      <c r="AO174" s="44">
        <v>93.64</v>
      </c>
      <c r="AP174" s="36">
        <f>IF(ISBLANK(AO175),"",Short3[[#This Row],[Adj Close]]/AO175-1)</f>
        <v>4.6132389228623616E-3</v>
      </c>
    </row>
    <row r="175" spans="1:42" x14ac:dyDescent="0.25">
      <c r="A175" s="37">
        <v>43157</v>
      </c>
      <c r="B175" s="39">
        <v>2691.25</v>
      </c>
      <c r="C175" s="36">
        <f>IF(ISBLANK(B176), "", GSPC[[#This Row],[Adj Close]]/B176-1)</f>
        <v>-2.040186656000742E-2</v>
      </c>
      <c r="D175" s="37">
        <v>43157</v>
      </c>
      <c r="E175" s="44">
        <v>41.28</v>
      </c>
      <c r="F175" s="36">
        <f>IF(ISBLANK(E176), "", Long0[[#This Row],[Adj Close]]/E176-1)</f>
        <v>-8.8835534213684841E-3</v>
      </c>
      <c r="G175" s="29">
        <v>43157</v>
      </c>
      <c r="H175" s="44">
        <v>93.56</v>
      </c>
      <c r="I175" s="33">
        <f>IF(ISBLANK(H176),"",Long1[[#This Row],[Adj Close]]/H176-1)</f>
        <v>1.6956521739130537E-2</v>
      </c>
      <c r="J175" s="37">
        <v>43157</v>
      </c>
      <c r="K175" s="44">
        <v>27.45</v>
      </c>
      <c r="L175" s="36">
        <f>IF(ISBLANK(K176),"",Long2[[#This Row],[Adj Close]]/K176-1)</f>
        <v>6.1484918793503374E-2</v>
      </c>
      <c r="M175" s="29">
        <v>43157</v>
      </c>
      <c r="N175" s="44">
        <v>29.52</v>
      </c>
      <c r="O175" s="33">
        <f>IF(ISBLANK(N176),"",Long3[[#This Row],[Adj Close]]/N176-1)</f>
        <v>-5.0803858520900413E-2</v>
      </c>
      <c r="P175" s="37">
        <v>43157</v>
      </c>
      <c r="Q175" s="44">
        <v>35.607810600000001</v>
      </c>
      <c r="R175" s="36">
        <f>IF(ISBLANK(Q176),"",Long4[[#This Row],[Adj Close]]/Q176-1)</f>
        <v>1.2448132780083165E-2</v>
      </c>
      <c r="S175" s="29">
        <v>43157</v>
      </c>
      <c r="T175" s="44">
        <v>42.889623798000002</v>
      </c>
      <c r="U175" s="33">
        <f>IF(ISBLANK(T176),"",Long5[[#This Row],[Adj Close]]/T176-1)</f>
        <v>7.3212747489239671E-3</v>
      </c>
      <c r="V175" s="37">
        <v>43157</v>
      </c>
      <c r="W175" s="44">
        <v>154.9</v>
      </c>
      <c r="X175" s="36">
        <f>IF(ISBLANK(W176),"",Long6[[#This Row],[Adj Close]]/W176-1)</f>
        <v>-4.3827160493827177E-2</v>
      </c>
      <c r="AE175" s="29">
        <v>43157</v>
      </c>
      <c r="AF175" s="44">
        <v>72.95</v>
      </c>
      <c r="AG175" s="33">
        <f>IF(ISBLANK(AF176),"",Short0[[#This Row],[Adj Close]]/AF176-1)</f>
        <v>-2.5253874933190867E-2</v>
      </c>
      <c r="AH175" s="37">
        <v>43157</v>
      </c>
      <c r="AI175" s="44">
        <v>71.290000000000006</v>
      </c>
      <c r="AJ175" s="36">
        <f>IF(ISBLANK(AI176),"",Short1[[#This Row],[Adj Close]]/AI176-1)</f>
        <v>-2.7686852154937047E-2</v>
      </c>
      <c r="AK175" s="29">
        <v>43157</v>
      </c>
      <c r="AL175" s="44">
        <v>58.43</v>
      </c>
      <c r="AM175" s="33">
        <f>IF(ISBLANK(AL176),"",Short2[[#This Row],[Adj Close]]/AL176-1)</f>
        <v>-3.2615894039735083E-2</v>
      </c>
      <c r="AN175" s="37">
        <v>43157</v>
      </c>
      <c r="AO175" s="44">
        <v>93.21</v>
      </c>
      <c r="AP175" s="36">
        <f>IF(ISBLANK(AO176),"",Short3[[#This Row],[Adj Close]]/AO176-1)</f>
        <v>-3.2589517384535527E-2</v>
      </c>
    </row>
    <row r="176" spans="1:42" x14ac:dyDescent="0.25">
      <c r="A176" s="37">
        <v>43150</v>
      </c>
      <c r="B176" s="39">
        <v>2747.3000489999999</v>
      </c>
      <c r="C176" s="36">
        <f>IF(ISBLANK(B177), "", GSPC[[#This Row],[Adj Close]]/B177-1)</f>
        <v>5.5193498913195249E-3</v>
      </c>
      <c r="D176" s="37">
        <v>43150</v>
      </c>
      <c r="E176" s="44">
        <v>41.65</v>
      </c>
      <c r="F176" s="36">
        <f>IF(ISBLANK(E177), "", Long0[[#This Row],[Adj Close]]/E177-1)</f>
        <v>6.1146496815286611E-2</v>
      </c>
      <c r="G176" s="29">
        <v>43150</v>
      </c>
      <c r="H176" s="44">
        <v>92</v>
      </c>
      <c r="I176" s="33">
        <f>IF(ISBLANK(H177),"",Long1[[#This Row],[Adj Close]]/H177-1)</f>
        <v>8.1843838193791152E-2</v>
      </c>
      <c r="J176" s="37">
        <v>43150</v>
      </c>
      <c r="K176" s="44">
        <v>25.86</v>
      </c>
      <c r="L176" s="36">
        <f>IF(ISBLANK(K177),"",Long2[[#This Row],[Adj Close]]/K177-1)</f>
        <v>7.1694985495234231E-2</v>
      </c>
      <c r="M176" s="29">
        <v>43150</v>
      </c>
      <c r="N176" s="44">
        <v>31.1</v>
      </c>
      <c r="O176" s="33">
        <f>IF(ISBLANK(N177),"",Long3[[#This Row],[Adj Close]]/N177-1)</f>
        <v>5.35230352303524E-2</v>
      </c>
      <c r="P176" s="37">
        <v>43150</v>
      </c>
      <c r="Q176" s="44">
        <v>35.170009649999997</v>
      </c>
      <c r="R176" s="36">
        <f>IF(ISBLANK(Q177),"",Long4[[#This Row],[Adj Close]]/Q177-1)</f>
        <v>2.2630834512022524E-2</v>
      </c>
      <c r="S176" s="29">
        <v>43150</v>
      </c>
      <c r="T176" s="44">
        <v>42.577899299000002</v>
      </c>
      <c r="U176" s="33">
        <f>IF(ISBLANK(T177),"",Long5[[#This Row],[Adj Close]]/T177-1)</f>
        <v>5.6174664545197706E-2</v>
      </c>
      <c r="V176" s="37">
        <v>43150</v>
      </c>
      <c r="W176" s="44">
        <v>162</v>
      </c>
      <c r="X176" s="36">
        <f>IF(ISBLANK(W177),"",Long6[[#This Row],[Adj Close]]/W177-1)</f>
        <v>0.15879828326180245</v>
      </c>
      <c r="AE176" s="29">
        <v>43150</v>
      </c>
      <c r="AF176" s="44">
        <v>74.84</v>
      </c>
      <c r="AG176" s="33">
        <f>IF(ISBLANK(AF177),"",Short0[[#This Row],[Adj Close]]/AF177-1)</f>
        <v>5.4232990562051109E-2</v>
      </c>
      <c r="AH176" s="37">
        <v>43150</v>
      </c>
      <c r="AI176" s="44">
        <v>73.319999999999993</v>
      </c>
      <c r="AJ176" s="36">
        <f>IF(ISBLANK(AI177),"",Short1[[#This Row],[Adj Close]]/AI177-1)</f>
        <v>6.5852594853903046E-2</v>
      </c>
      <c r="AK176" s="29">
        <v>43150</v>
      </c>
      <c r="AL176" s="44">
        <v>60.4</v>
      </c>
      <c r="AM176" s="33">
        <f>IF(ISBLANK(AL177),"",Short2[[#This Row],[Adj Close]]/AL177-1)</f>
        <v>2.1823718490949107E-2</v>
      </c>
      <c r="AN176" s="37">
        <v>43150</v>
      </c>
      <c r="AO176" s="44">
        <v>96.35</v>
      </c>
      <c r="AP176" s="36">
        <f>IF(ISBLANK(AO177),"",Short3[[#This Row],[Adj Close]]/AO177-1)</f>
        <v>0.12113102164300682</v>
      </c>
    </row>
    <row r="177" spans="1:42" x14ac:dyDescent="0.25">
      <c r="A177" s="37">
        <v>43143</v>
      </c>
      <c r="B177" s="39">
        <v>2732.219971</v>
      </c>
      <c r="C177" s="36">
        <f>IF(ISBLANK(B178), "", GSPC[[#This Row],[Adj Close]]/B178-1)</f>
        <v>4.3011173633812128E-2</v>
      </c>
      <c r="D177" s="37">
        <v>43143</v>
      </c>
      <c r="E177" s="44">
        <v>39.25</v>
      </c>
      <c r="F177" s="36">
        <f>IF(ISBLANK(E178), "", Long0[[#This Row],[Adj Close]]/E178-1)</f>
        <v>-8.8269454123112601E-2</v>
      </c>
      <c r="G177" s="29">
        <v>43143</v>
      </c>
      <c r="H177" s="44">
        <v>85.04</v>
      </c>
      <c r="I177" s="33">
        <f>IF(ISBLANK(H178),"",Long1[[#This Row],[Adj Close]]/H178-1)</f>
        <v>-0.11793382429208576</v>
      </c>
      <c r="J177" s="37">
        <v>43143</v>
      </c>
      <c r="K177" s="44">
        <v>24.13</v>
      </c>
      <c r="L177" s="36">
        <f>IF(ISBLANK(K178),"",Long2[[#This Row],[Adj Close]]/K178-1)</f>
        <v>-0.10197245999255677</v>
      </c>
      <c r="M177" s="29">
        <v>43143</v>
      </c>
      <c r="N177" s="44">
        <v>29.52</v>
      </c>
      <c r="O177" s="33">
        <f>IF(ISBLANK(N178),"",Long3[[#This Row],[Adj Close]]/N178-1)</f>
        <v>-5.4755043227665778E-2</v>
      </c>
      <c r="P177" s="37">
        <v>43143</v>
      </c>
      <c r="Q177" s="44">
        <v>34.391696850000002</v>
      </c>
      <c r="R177" s="36">
        <f>IF(ISBLANK(Q178),"",Long4[[#This Row],[Adj Close]]/Q178-1)</f>
        <v>-0.11292346298619815</v>
      </c>
      <c r="S177" s="29">
        <v>43143</v>
      </c>
      <c r="T177" s="44">
        <v>40.313312492999998</v>
      </c>
      <c r="U177" s="33">
        <f>IF(ISBLANK(T178),"",Long5[[#This Row],[Adj Close]]/T178-1)</f>
        <v>-2.2223026660736833E-2</v>
      </c>
      <c r="V177" s="37">
        <v>43143</v>
      </c>
      <c r="W177" s="44">
        <v>139.80000000000001</v>
      </c>
      <c r="X177" s="36">
        <f>IF(ISBLANK(W178),"",Long6[[#This Row],[Adj Close]]/W178-1)</f>
        <v>-9.806451612903222E-2</v>
      </c>
      <c r="AE177" s="29">
        <v>43143</v>
      </c>
      <c r="AF177" s="44">
        <v>70.989999999999995</v>
      </c>
      <c r="AG177" s="33">
        <f>IF(ISBLANK(AF178),"",Short0[[#This Row],[Adj Close]]/AF178-1)</f>
        <v>-9.2315560669991026E-2</v>
      </c>
      <c r="AH177" s="37">
        <v>43143</v>
      </c>
      <c r="AI177" s="44">
        <v>68.790000000000006</v>
      </c>
      <c r="AJ177" s="36">
        <f>IF(ISBLANK(AI178),"",Short1[[#This Row],[Adj Close]]/AI178-1)</f>
        <v>-5.8960328317373301E-2</v>
      </c>
      <c r="AK177" s="29">
        <v>43143</v>
      </c>
      <c r="AL177" s="44">
        <v>59.11</v>
      </c>
      <c r="AM177" s="33">
        <f>IF(ISBLANK(AL178),"",Short2[[#This Row],[Adj Close]]/AL178-1)</f>
        <v>-5.9357097390197344E-2</v>
      </c>
      <c r="AN177" s="37">
        <v>43143</v>
      </c>
      <c r="AO177" s="44">
        <v>85.94</v>
      </c>
      <c r="AP177" s="36">
        <f>IF(ISBLANK(AO178),"",Short3[[#This Row],[Adj Close]]/AO178-1)</f>
        <v>-6.9409853817000489E-2</v>
      </c>
    </row>
    <row r="178" spans="1:42" x14ac:dyDescent="0.25">
      <c r="A178" s="37">
        <v>43136</v>
      </c>
      <c r="B178" s="39">
        <v>2619.5500489999999</v>
      </c>
      <c r="C178" s="36">
        <f>IF(ISBLANK(B179), "", GSPC[[#This Row],[Adj Close]]/B179-1)</f>
        <v>-5.1619525525404164E-2</v>
      </c>
      <c r="D178" s="37">
        <v>43136</v>
      </c>
      <c r="E178" s="44">
        <v>43.05</v>
      </c>
      <c r="F178" s="36">
        <f>IF(ISBLANK(E179), "", Long0[[#This Row],[Adj Close]]/E179-1)</f>
        <v>-6.3926940639269514E-2</v>
      </c>
      <c r="G178" s="29">
        <v>43136</v>
      </c>
      <c r="H178" s="44">
        <v>96.41</v>
      </c>
      <c r="I178" s="33">
        <f>IF(ISBLANK(H179),"",Long1[[#This Row],[Adj Close]]/H179-1)</f>
        <v>6.2272963155174388E-4</v>
      </c>
      <c r="J178" s="37">
        <v>43136</v>
      </c>
      <c r="K178" s="44">
        <v>26.87</v>
      </c>
      <c r="L178" s="36">
        <f>IF(ISBLANK(K179),"",Long2[[#This Row],[Adj Close]]/K179-1)</f>
        <v>6.7440989134506246E-3</v>
      </c>
      <c r="M178" s="29">
        <v>43136</v>
      </c>
      <c r="N178" s="44">
        <v>31.23</v>
      </c>
      <c r="O178" s="33">
        <f>IF(ISBLANK(N179),"",Long3[[#This Row],[Adj Close]]/N179-1)</f>
        <v>-3.2228075612023677E-2</v>
      </c>
      <c r="P178" s="37">
        <v>43136</v>
      </c>
      <c r="Q178" s="44">
        <v>38.76970635</v>
      </c>
      <c r="R178" s="36">
        <f>IF(ISBLANK(Q179),"",Long4[[#This Row],[Adj Close]]/Q179-1)</f>
        <v>-2.4479804161566587E-2</v>
      </c>
      <c r="S178" s="29">
        <v>43136</v>
      </c>
      <c r="T178" s="44">
        <v>41.229558060999999</v>
      </c>
      <c r="U178" s="33">
        <f>IF(ISBLANK(T179),"",Long5[[#This Row],[Adj Close]]/T179-1)</f>
        <v>2.7534685153617344E-2</v>
      </c>
      <c r="V178" s="37">
        <v>43136</v>
      </c>
      <c r="W178" s="44">
        <v>155</v>
      </c>
      <c r="X178" s="36">
        <f>IF(ISBLANK(W179),"",Long6[[#This Row],[Adj Close]]/W179-1)</f>
        <v>-7.8751857355126353E-2</v>
      </c>
      <c r="AE178" s="29">
        <v>43136</v>
      </c>
      <c r="AF178" s="44">
        <v>78.209999999999994</v>
      </c>
      <c r="AG178" s="33">
        <f>IF(ISBLANK(AF179),"",Short0[[#This Row],[Adj Close]]/AF179-1)</f>
        <v>3.781847133757954E-2</v>
      </c>
      <c r="AH178" s="37">
        <v>43136</v>
      </c>
      <c r="AI178" s="44">
        <v>73.099999999999994</v>
      </c>
      <c r="AJ178" s="36">
        <f>IF(ISBLANK(AI179),"",Short1[[#This Row],[Adj Close]]/AI179-1)</f>
        <v>-4.1562868755736226E-2</v>
      </c>
      <c r="AK178" s="29">
        <v>43136</v>
      </c>
      <c r="AL178" s="44">
        <v>62.84</v>
      </c>
      <c r="AM178" s="33">
        <f>IF(ISBLANK(AL179),"",Short2[[#This Row],[Adj Close]]/AL179-1)</f>
        <v>-8.2225792317803359E-2</v>
      </c>
      <c r="AN178" s="37">
        <v>43136</v>
      </c>
      <c r="AO178" s="44">
        <v>92.35</v>
      </c>
      <c r="AP178" s="36">
        <f>IF(ISBLANK(AO179),"",Short3[[#This Row],[Adj Close]]/AO179-1)</f>
        <v>5.4436581382688587E-3</v>
      </c>
    </row>
    <row r="179" spans="1:42" x14ac:dyDescent="0.25">
      <c r="A179" s="37">
        <v>43129</v>
      </c>
      <c r="B179" s="39">
        <v>2762.1298830000001</v>
      </c>
      <c r="C179" s="36">
        <f>IF(ISBLANK(B180), "", GSPC[[#This Row],[Adj Close]]/B180-1)</f>
        <v>-3.8546898916419048E-2</v>
      </c>
      <c r="D179" s="37">
        <v>43129</v>
      </c>
      <c r="E179" s="44">
        <v>45.99</v>
      </c>
      <c r="F179" s="36">
        <f>IF(ISBLANK(E180), "", Long0[[#This Row],[Adj Close]]/E180-1)</f>
        <v>-1.1180391313695859E-2</v>
      </c>
      <c r="G179" s="29">
        <v>43129</v>
      </c>
      <c r="H179" s="44">
        <v>96.35</v>
      </c>
      <c r="I179" s="33">
        <f>IF(ISBLANK(H180),"",Long1[[#This Row],[Adj Close]]/H180-1)</f>
        <v>3.1584582441113396E-2</v>
      </c>
      <c r="J179" s="37">
        <v>43129</v>
      </c>
      <c r="K179" s="44">
        <v>26.69</v>
      </c>
      <c r="L179" s="36">
        <f>IF(ISBLANK(K180),"",Long2[[#This Row],[Adj Close]]/K180-1)</f>
        <v>1.7925247902364605E-2</v>
      </c>
      <c r="M179" s="29">
        <v>43129</v>
      </c>
      <c r="N179" s="44">
        <v>32.270000000000003</v>
      </c>
      <c r="O179" s="33">
        <f>IF(ISBLANK(N180),"",Long3[[#This Row],[Adj Close]]/N180-1)</f>
        <v>2.087946852261946E-2</v>
      </c>
      <c r="P179" s="37">
        <v>43129</v>
      </c>
      <c r="Q179" s="44">
        <v>39.742597349999997</v>
      </c>
      <c r="R179" s="36">
        <f>IF(ISBLANK(Q180),"",Long4[[#This Row],[Adj Close]]/Q180-1)</f>
        <v>1.4906832298136719E-2</v>
      </c>
      <c r="S179" s="29">
        <v>43129</v>
      </c>
      <c r="T179" s="44">
        <v>40.124736085999999</v>
      </c>
      <c r="U179" s="33">
        <f>IF(ISBLANK(T180),"",Long5[[#This Row],[Adj Close]]/T180-1)</f>
        <v>6.2358276633034171E-2</v>
      </c>
      <c r="V179" s="37">
        <v>43129</v>
      </c>
      <c r="W179" s="44">
        <v>168.25</v>
      </c>
      <c r="X179" s="36">
        <f>IF(ISBLANK(W180),"",Long6[[#This Row],[Adj Close]]/W180-1)</f>
        <v>-0.18166342412451364</v>
      </c>
      <c r="AE179" s="29">
        <v>43129</v>
      </c>
      <c r="AF179" s="44">
        <v>75.36</v>
      </c>
      <c r="AG179" s="33">
        <f>IF(ISBLANK(AF180),"",Short0[[#This Row],[Adj Close]]/AF180-1)</f>
        <v>2.2107690221076837E-2</v>
      </c>
      <c r="AH179" s="37">
        <v>43129</v>
      </c>
      <c r="AI179" s="44">
        <v>76.27</v>
      </c>
      <c r="AJ179" s="36">
        <f>IF(ISBLANK(AI180),"",Short1[[#This Row],[Adj Close]]/AI180-1)</f>
        <v>2.1154103628330478E-2</v>
      </c>
      <c r="AK179" s="29">
        <v>43129</v>
      </c>
      <c r="AL179" s="44">
        <v>68.47</v>
      </c>
      <c r="AM179" s="33">
        <f>IF(ISBLANK(AL180),"",Short2[[#This Row],[Adj Close]]/AL180-1)</f>
        <v>-2.934505245250929E-2</v>
      </c>
      <c r="AN179" s="37">
        <v>43129</v>
      </c>
      <c r="AO179" s="44">
        <v>91.85</v>
      </c>
      <c r="AP179" s="36">
        <f>IF(ISBLANK(AO180),"",Short3[[#This Row],[Adj Close]]/AO180-1)</f>
        <v>4.593678223777653E-3</v>
      </c>
    </row>
    <row r="180" spans="1:42" x14ac:dyDescent="0.25">
      <c r="A180" s="37">
        <v>43122</v>
      </c>
      <c r="B180" s="39">
        <v>2872.8701169999999</v>
      </c>
      <c r="C180" s="36">
        <f>IF(ISBLANK(B181), "", GSPC[[#This Row],[Adj Close]]/B181-1)</f>
        <v>2.2264550727337573E-2</v>
      </c>
      <c r="D180" s="37">
        <v>43122</v>
      </c>
      <c r="E180" s="44">
        <v>46.51</v>
      </c>
      <c r="F180" s="36">
        <f>IF(ISBLANK(E181), "", Long0[[#This Row],[Adj Close]]/E181-1)</f>
        <v>-4.2817383857847169E-3</v>
      </c>
      <c r="G180" s="29">
        <v>43122</v>
      </c>
      <c r="H180" s="44">
        <v>93.4</v>
      </c>
      <c r="I180" s="33">
        <f>IF(ISBLANK(H181),"",Long1[[#This Row],[Adj Close]]/H181-1)</f>
        <v>-1.4975743514026418E-2</v>
      </c>
      <c r="J180" s="37">
        <v>43122</v>
      </c>
      <c r="K180" s="44">
        <v>26.22</v>
      </c>
      <c r="L180" s="36">
        <f>IF(ISBLANK(K181),"",Long2[[#This Row],[Adj Close]]/K181-1)</f>
        <v>-3.1400073882526858E-2</v>
      </c>
      <c r="M180" s="29">
        <v>43122</v>
      </c>
      <c r="N180" s="44">
        <v>31.61</v>
      </c>
      <c r="O180" s="33">
        <f>IF(ISBLANK(N181),"",Long3[[#This Row],[Adj Close]]/N181-1)</f>
        <v>2.3639896373057079E-2</v>
      </c>
      <c r="P180" s="37">
        <v>43122</v>
      </c>
      <c r="Q180" s="44">
        <v>39.158862749999997</v>
      </c>
      <c r="R180" s="36">
        <f>IF(ISBLANK(Q181),"",Long4[[#This Row],[Adj Close]]/Q181-1)</f>
        <v>6.2499999999998668E-3</v>
      </c>
      <c r="S180" s="29">
        <v>43122</v>
      </c>
      <c r="T180" s="44">
        <v>37.769495440999997</v>
      </c>
      <c r="U180" s="33">
        <f>IF(ISBLANK(T181),"",Long5[[#This Row],[Adj Close]]/T181-1)</f>
        <v>-3.3898304935371382E-3</v>
      </c>
      <c r="V180" s="37">
        <v>43122</v>
      </c>
      <c r="W180" s="44">
        <v>205.6</v>
      </c>
      <c r="X180" s="36">
        <f>IF(ISBLANK(W181),"",Long6[[#This Row],[Adj Close]]/W181-1)</f>
        <v>3.9433771486349745E-2</v>
      </c>
      <c r="AE180" s="29">
        <v>43122</v>
      </c>
      <c r="AF180" s="44">
        <v>73.73</v>
      </c>
      <c r="AG180" s="33">
        <f>IF(ISBLANK(AF181),"",Short0[[#This Row],[Adj Close]]/AF181-1)</f>
        <v>4.3890698003681283E-2</v>
      </c>
      <c r="AH180" s="37">
        <v>43122</v>
      </c>
      <c r="AI180" s="44">
        <v>74.69</v>
      </c>
      <c r="AJ180" s="36">
        <f>IF(ISBLANK(AI181),"",Short1[[#This Row],[Adj Close]]/AI181-1)</f>
        <v>4.1556268302886723E-2</v>
      </c>
      <c r="AK180" s="29">
        <v>43122</v>
      </c>
      <c r="AL180" s="44">
        <v>70.540000000000006</v>
      </c>
      <c r="AM180" s="33">
        <f>IF(ISBLANK(AL181),"",Short2[[#This Row],[Adj Close]]/AL181-1)</f>
        <v>1.3942791433089186E-2</v>
      </c>
      <c r="AN180" s="37">
        <v>43122</v>
      </c>
      <c r="AO180" s="44">
        <v>91.43</v>
      </c>
      <c r="AP180" s="36">
        <f>IF(ISBLANK(AO181),"",Short3[[#This Row],[Adj Close]]/AO181-1)</f>
        <v>2.213527110117397E-2</v>
      </c>
    </row>
    <row r="181" spans="1:42" x14ac:dyDescent="0.25">
      <c r="A181" s="37">
        <v>43115</v>
      </c>
      <c r="B181" s="39">
        <v>2810.3000489999999</v>
      </c>
      <c r="C181" s="36">
        <f>IF(ISBLANK(B182), "", GSPC[[#This Row],[Adj Close]]/B182-1)</f>
        <v>8.6353146485418364E-3</v>
      </c>
      <c r="D181" s="37">
        <v>43115</v>
      </c>
      <c r="E181" s="44">
        <v>46.71</v>
      </c>
      <c r="F181" s="36">
        <f>IF(ISBLANK(E182), "", Long0[[#This Row],[Adj Close]]/E182-1)</f>
        <v>5.4163845633039998E-2</v>
      </c>
      <c r="G181" s="29">
        <v>43115</v>
      </c>
      <c r="H181" s="44">
        <v>94.82</v>
      </c>
      <c r="I181" s="33">
        <f>IF(ISBLANK(H182),"",Long1[[#This Row],[Adj Close]]/H182-1)</f>
        <v>3.7985769020251858E-2</v>
      </c>
      <c r="J181" s="37">
        <v>43115</v>
      </c>
      <c r="K181" s="44">
        <v>27.07</v>
      </c>
      <c r="L181" s="36">
        <f>IF(ISBLANK(K182),"",Long2[[#This Row],[Adj Close]]/K182-1)</f>
        <v>9.32140193885167E-3</v>
      </c>
      <c r="M181" s="29">
        <v>43115</v>
      </c>
      <c r="N181" s="44">
        <v>30.88</v>
      </c>
      <c r="O181" s="33">
        <f>IF(ISBLANK(N182),"",Long3[[#This Row],[Adj Close]]/N182-1)</f>
        <v>4.227642276422694E-3</v>
      </c>
      <c r="P181" s="37">
        <v>43115</v>
      </c>
      <c r="Q181" s="44">
        <v>38.915640000000003</v>
      </c>
      <c r="R181" s="36">
        <f>IF(ISBLANK(Q182),"",Long4[[#This Row],[Adj Close]]/Q182-1)</f>
        <v>-2.4937655860348684E-3</v>
      </c>
      <c r="S181" s="29">
        <v>43115</v>
      </c>
      <c r="T181" s="44">
        <v>37.897963111999999</v>
      </c>
      <c r="U181" s="33">
        <f>IF(ISBLANK(T182),"",Long5[[#This Row],[Adj Close]]/T182-1)</f>
        <v>8.5889570545643057E-2</v>
      </c>
      <c r="V181" s="37">
        <v>43115</v>
      </c>
      <c r="W181" s="44">
        <v>197.8</v>
      </c>
      <c r="X181" s="36">
        <f>IF(ISBLANK(W182),"",Long6[[#This Row],[Adj Close]]/W182-1)</f>
        <v>0.12067988668555252</v>
      </c>
      <c r="AE181" s="29">
        <v>43115</v>
      </c>
      <c r="AF181" s="44">
        <v>70.63</v>
      </c>
      <c r="AG181" s="33">
        <f>IF(ISBLANK(AF182),"",Short0[[#This Row],[Adj Close]]/AF182-1)</f>
        <v>3.6390315480557378E-2</v>
      </c>
      <c r="AH181" s="37">
        <v>43115</v>
      </c>
      <c r="AI181" s="44">
        <v>71.709999999999994</v>
      </c>
      <c r="AJ181" s="36">
        <f>IF(ISBLANK(AI182),"",Short1[[#This Row],[Adj Close]]/AI182-1)</f>
        <v>6.5844233055885715E-2</v>
      </c>
      <c r="AK181" s="29">
        <v>43115</v>
      </c>
      <c r="AL181" s="44">
        <v>69.569999999999993</v>
      </c>
      <c r="AM181" s="33">
        <f>IF(ISBLANK(AL182),"",Short2[[#This Row],[Adj Close]]/AL182-1)</f>
        <v>3.9133681852128399E-2</v>
      </c>
      <c r="AN181" s="37">
        <v>43115</v>
      </c>
      <c r="AO181" s="44">
        <v>89.45</v>
      </c>
      <c r="AP181" s="36">
        <f>IF(ISBLANK(AO182),"",Short3[[#This Row],[Adj Close]]/AO182-1)</f>
        <v>1.7055144968732172E-2</v>
      </c>
    </row>
    <row r="182" spans="1:42" x14ac:dyDescent="0.25">
      <c r="A182" s="37">
        <v>43108</v>
      </c>
      <c r="B182" s="39">
        <v>2786.23999</v>
      </c>
      <c r="C182" s="36">
        <f>IF(ISBLANK(B183), "", GSPC[[#This Row],[Adj Close]]/B183-1)</f>
        <v>1.5708251294828335E-2</v>
      </c>
      <c r="D182" s="37">
        <v>43108</v>
      </c>
      <c r="E182" s="44">
        <v>44.31</v>
      </c>
      <c r="F182" s="36">
        <f>IF(ISBLANK(E183), "", Long0[[#This Row],[Adj Close]]/E183-1)</f>
        <v>5.8528428093645557E-2</v>
      </c>
      <c r="G182" s="29">
        <v>43108</v>
      </c>
      <c r="H182" s="44">
        <v>91.35</v>
      </c>
      <c r="I182" s="33">
        <f>IF(ISBLANK(H183),"",Long1[[#This Row],[Adj Close]]/H183-1)</f>
        <v>-2.188902265515269E-4</v>
      </c>
      <c r="J182" s="37">
        <v>43108</v>
      </c>
      <c r="K182" s="44">
        <v>26.82</v>
      </c>
      <c r="L182" s="36">
        <f>IF(ISBLANK(K183),"",Long2[[#This Row],[Adj Close]]/K183-1)</f>
        <v>4.929577464788748E-2</v>
      </c>
      <c r="M182" s="29">
        <v>43108</v>
      </c>
      <c r="N182" s="44">
        <v>30.75</v>
      </c>
      <c r="O182" s="33">
        <f>IF(ISBLANK(N183),"",Long3[[#This Row],[Adj Close]]/N183-1)</f>
        <v>-5.1763183435781235E-3</v>
      </c>
      <c r="P182" s="37">
        <v>43108</v>
      </c>
      <c r="Q182" s="44">
        <v>39.012929100000001</v>
      </c>
      <c r="R182" s="36">
        <f>IF(ISBLANK(Q183),"",Long4[[#This Row],[Adj Close]]/Q183-1)</f>
        <v>-1.4742014742014753E-2</v>
      </c>
      <c r="S182" s="29">
        <v>43108</v>
      </c>
      <c r="T182" s="44">
        <v>34.900384109000001</v>
      </c>
      <c r="U182" s="33">
        <f>IF(ISBLANK(T183),"",Long5[[#This Row],[Adj Close]]/T183-1)</f>
        <v>2.7742749049471271E-2</v>
      </c>
      <c r="V182" s="37">
        <v>43108</v>
      </c>
      <c r="W182" s="44">
        <v>176.5</v>
      </c>
      <c r="X182" s="36">
        <f>IF(ISBLANK(W183),"",Long6[[#This Row],[Adj Close]]/W183-1)</f>
        <v>9.7254004576659003E-3</v>
      </c>
      <c r="AE182" s="29">
        <v>43108</v>
      </c>
      <c r="AF182" s="44">
        <v>68.150000000000006</v>
      </c>
      <c r="AG182" s="33">
        <f>IF(ISBLANK(AF183),"",Short0[[#This Row],[Adj Close]]/AF183-1)</f>
        <v>-2.6150328665332956E-2</v>
      </c>
      <c r="AH182" s="37">
        <v>43108</v>
      </c>
      <c r="AI182" s="44">
        <v>67.28</v>
      </c>
      <c r="AJ182" s="36">
        <f>IF(ISBLANK(AI183),"",Short1[[#This Row],[Adj Close]]/AI183-1)</f>
        <v>-1.6661794796843044E-2</v>
      </c>
      <c r="AK182" s="29">
        <v>43108</v>
      </c>
      <c r="AL182" s="44">
        <v>66.95</v>
      </c>
      <c r="AM182" s="33">
        <f>IF(ISBLANK(AL183),"",Short2[[#This Row],[Adj Close]]/AL183-1)</f>
        <v>4.9044186775305532E-2</v>
      </c>
      <c r="AN182" s="37">
        <v>43108</v>
      </c>
      <c r="AO182" s="44">
        <v>87.95</v>
      </c>
      <c r="AP182" s="36">
        <f>IF(ISBLANK(AO183),"",Short3[[#This Row],[Adj Close]]/AO183-1)</f>
        <v>6.878113987118728E-2</v>
      </c>
    </row>
    <row r="183" spans="1:42" x14ac:dyDescent="0.25">
      <c r="A183" s="37">
        <v>43101</v>
      </c>
      <c r="B183" s="39">
        <v>2743.1499020000001</v>
      </c>
      <c r="C183" s="36">
        <f>IF(ISBLANK(B184), "", GSPC[[#This Row],[Adj Close]]/B184-1)</f>
        <v>2.6009699326738911E-2</v>
      </c>
      <c r="D183" s="37">
        <v>43101</v>
      </c>
      <c r="E183" s="44">
        <v>41.86</v>
      </c>
      <c r="F183" s="36">
        <f>IF(ISBLANK(E184), "", Long0[[#This Row],[Adj Close]]/E184-1)</f>
        <v>-2.3832221163012646E-3</v>
      </c>
      <c r="G183" s="29">
        <v>43101</v>
      </c>
      <c r="H183" s="44">
        <v>91.37</v>
      </c>
      <c r="I183" s="33">
        <f>IF(ISBLANK(H184),"",Long1[[#This Row],[Adj Close]]/H184-1)</f>
        <v>0.16113864531706712</v>
      </c>
      <c r="J183" s="37">
        <v>43101</v>
      </c>
      <c r="K183" s="44">
        <v>25.56</v>
      </c>
      <c r="L183" s="36">
        <f>IF(ISBLANK(K184),"",Long2[[#This Row],[Adj Close]]/K184-1)</f>
        <v>1.267828843106189E-2</v>
      </c>
      <c r="M183" s="29">
        <v>43101</v>
      </c>
      <c r="N183" s="44">
        <v>30.91</v>
      </c>
      <c r="O183" s="33">
        <f>IF(ISBLANK(N184),"",Long3[[#This Row],[Adj Close]]/N184-1)</f>
        <v>-8.9772362936838546E-3</v>
      </c>
      <c r="P183" s="37">
        <v>43101</v>
      </c>
      <c r="Q183" s="44">
        <v>39.596663700000001</v>
      </c>
      <c r="R183" s="36">
        <f>IF(ISBLANK(Q184),"",Long4[[#This Row],[Adj Close]]/Q184-1)</f>
        <v>-8.5261875761266648E-3</v>
      </c>
      <c r="S183" s="29">
        <v>43101</v>
      </c>
      <c r="T183" s="44">
        <v>33.958287851000001</v>
      </c>
      <c r="U183" s="33">
        <f>IF(ISBLANK(T184),"",Long5[[#This Row],[Adj Close]]/T184-1)</f>
        <v>7.3678861879133972E-3</v>
      </c>
      <c r="V183" s="37">
        <v>43101</v>
      </c>
      <c r="W183" s="44">
        <v>174.8</v>
      </c>
      <c r="X183" s="36">
        <f>IF(ISBLANK(W184),"",Long6[[#This Row],[Adj Close]]/W184-1)</f>
        <v>-1.1871113623516116E-2</v>
      </c>
      <c r="AE183" s="29">
        <v>43101</v>
      </c>
      <c r="AF183" s="44">
        <v>69.98</v>
      </c>
      <c r="AG183" s="33">
        <f>IF(ISBLANK(AF184),"",Short0[[#This Row],[Adj Close]]/AF184-1)</f>
        <v>-4.5519203413939557E-3</v>
      </c>
      <c r="AH183" s="37">
        <v>43101</v>
      </c>
      <c r="AI183" s="44">
        <v>68.42</v>
      </c>
      <c r="AJ183" s="36">
        <f>IF(ISBLANK(AI184),"",Short1[[#This Row],[Adj Close]]/AI184-1)</f>
        <v>1.9976147883124629E-2</v>
      </c>
      <c r="AK183" s="29">
        <v>43101</v>
      </c>
      <c r="AL183" s="44">
        <v>63.82</v>
      </c>
      <c r="AM183" s="33">
        <f>IF(ISBLANK(AL184),"",Short2[[#This Row],[Adj Close]]/AL184-1)</f>
        <v>1.0980392156862973E-3</v>
      </c>
      <c r="AN183" s="37">
        <v>43101</v>
      </c>
      <c r="AO183" s="44">
        <v>82.29</v>
      </c>
      <c r="AP183" s="36">
        <f>IF(ISBLANK(AO184),"",Short3[[#This Row],[Adj Close]]/AO184-1)</f>
        <v>-1.9306399713979183E-2</v>
      </c>
    </row>
    <row r="184" spans="1:42" x14ac:dyDescent="0.25">
      <c r="A184" s="37">
        <v>43094</v>
      </c>
      <c r="B184" s="39">
        <v>2673.610107</v>
      </c>
      <c r="C184" s="36">
        <f>IF(ISBLANK(B185), "", GSPC[[#This Row],[Adj Close]]/B185-1)</f>
        <v>-3.6260707479878196E-3</v>
      </c>
      <c r="D184" s="37">
        <v>43094</v>
      </c>
      <c r="E184" s="44">
        <v>41.96</v>
      </c>
      <c r="F184" s="36">
        <f>IF(ISBLANK(E185), "", Long0[[#This Row],[Adj Close]]/E185-1)</f>
        <v>4.8737815546113561E-2</v>
      </c>
      <c r="G184" s="29">
        <v>43094</v>
      </c>
      <c r="H184" s="44">
        <v>78.69</v>
      </c>
      <c r="I184" s="33">
        <f>IF(ISBLANK(H185),"",Long1[[#This Row],[Adj Close]]/H185-1)</f>
        <v>3.3626691186128932E-2</v>
      </c>
      <c r="J184" s="37">
        <v>43094</v>
      </c>
      <c r="K184" s="44">
        <v>25.24</v>
      </c>
      <c r="L184" s="36">
        <f>IF(ISBLANK(K185),"",Long2[[#This Row],[Adj Close]]/K185-1)</f>
        <v>1.3654618473895486E-2</v>
      </c>
      <c r="M184" s="29">
        <v>43094</v>
      </c>
      <c r="N184" s="44">
        <v>31.19</v>
      </c>
      <c r="O184" s="33">
        <f>IF(ISBLANK(N185),"",Long3[[#This Row],[Adj Close]]/N185-1)</f>
        <v>-7.7218934911242543E-2</v>
      </c>
      <c r="P184" s="37">
        <v>43094</v>
      </c>
      <c r="Q184" s="44">
        <v>39.937175549999999</v>
      </c>
      <c r="R184" s="36">
        <f>IF(ISBLANK(Q185),"",Long4[[#This Row],[Adj Close]]/Q185-1)</f>
        <v>2.7534418022528317E-2</v>
      </c>
      <c r="S184" s="29">
        <v>43094</v>
      </c>
      <c r="T184" s="44">
        <v>33.709917019000002</v>
      </c>
      <c r="U184" s="33">
        <f>IF(ISBLANK(T185),"",Long5[[#This Row],[Adj Close]]/T185-1)</f>
        <v>-5.2479537810066978E-2</v>
      </c>
      <c r="V184" s="37">
        <v>43094</v>
      </c>
      <c r="W184" s="44">
        <v>176.9</v>
      </c>
      <c r="X184" s="36">
        <f>IF(ISBLANK(W185),"",Long6[[#This Row],[Adj Close]]/W185-1)</f>
        <v>3.7536656891495657E-2</v>
      </c>
      <c r="AE184" s="29">
        <v>43094</v>
      </c>
      <c r="AF184" s="44">
        <v>70.3</v>
      </c>
      <c r="AG184" s="33">
        <f>IF(ISBLANK(AF185),"",Short0[[#This Row],[Adj Close]]/AF185-1)</f>
        <v>-3.5435861091424048E-3</v>
      </c>
      <c r="AH184" s="37">
        <v>43094</v>
      </c>
      <c r="AI184" s="44">
        <v>67.08</v>
      </c>
      <c r="AJ184" s="36">
        <f>IF(ISBLANK(AI185),"",Short1[[#This Row],[Adj Close]]/AI185-1)</f>
        <v>5.2235294117646935E-2</v>
      </c>
      <c r="AK184" s="29">
        <v>43094</v>
      </c>
      <c r="AL184" s="44">
        <v>63.75</v>
      </c>
      <c r="AM184" s="33">
        <f>IF(ISBLANK(AL185),"",Short2[[#This Row],[Adj Close]]/AL185-1)</f>
        <v>4.2688910696761617E-2</v>
      </c>
      <c r="AN184" s="37">
        <v>43094</v>
      </c>
      <c r="AO184" s="44">
        <v>83.91</v>
      </c>
      <c r="AP184" s="36">
        <f>IF(ISBLANK(AO185),"",Short3[[#This Row],[Adj Close]]/AO185-1)</f>
        <v>3.3501662766350471E-2</v>
      </c>
    </row>
    <row r="185" spans="1:42" x14ac:dyDescent="0.25">
      <c r="A185" s="37">
        <v>43087</v>
      </c>
      <c r="B185" s="39">
        <v>2683.3400879999999</v>
      </c>
      <c r="C185" s="36">
        <f>IF(ISBLANK(B186), "", GSPC[[#This Row],[Adj Close]]/B186-1)</f>
        <v>2.8141119264699643E-3</v>
      </c>
      <c r="D185" s="37">
        <v>43087</v>
      </c>
      <c r="E185" s="44">
        <v>40.01</v>
      </c>
      <c r="F185" s="36">
        <f>IF(ISBLANK(E186), "", Long0[[#This Row],[Adj Close]]/E186-1)</f>
        <v>7.0644902328070636E-2</v>
      </c>
      <c r="G185" s="29">
        <v>43087</v>
      </c>
      <c r="H185" s="44">
        <v>76.13</v>
      </c>
      <c r="I185" s="33">
        <f>IF(ISBLANK(H186),"",Long1[[#This Row],[Adj Close]]/H186-1)</f>
        <v>-7.5609438143657837E-3</v>
      </c>
      <c r="J185" s="37">
        <v>43087</v>
      </c>
      <c r="K185" s="44">
        <v>24.9</v>
      </c>
      <c r="L185" s="36">
        <f>IF(ISBLANK(K186),"",Long2[[#This Row],[Adj Close]]/K186-1)</f>
        <v>4.315039798910747E-2</v>
      </c>
      <c r="M185" s="29">
        <v>43087</v>
      </c>
      <c r="N185" s="44">
        <v>33.799999999999997</v>
      </c>
      <c r="O185" s="33">
        <f>IF(ISBLANK(N186),"",Long3[[#This Row],[Adj Close]]/N186-1)</f>
        <v>-3.4837235865220029E-2</v>
      </c>
      <c r="P185" s="37">
        <v>43087</v>
      </c>
      <c r="Q185" s="44">
        <v>38.866995449999997</v>
      </c>
      <c r="R185" s="36">
        <f>IF(ISBLANK(Q186),"",Long4[[#This Row],[Adj Close]]/Q186-1)</f>
        <v>-1.2500000000001954E-3</v>
      </c>
      <c r="S185" s="29">
        <v>43087</v>
      </c>
      <c r="T185" s="44">
        <v>35.576980513000002</v>
      </c>
      <c r="U185" s="33">
        <f>IF(ISBLANK(T186),"",Long5[[#This Row],[Adj Close]]/T186-1)</f>
        <v>4.9785190823893322E-2</v>
      </c>
      <c r="V185" s="37">
        <v>43087</v>
      </c>
      <c r="W185" s="44">
        <v>170.5</v>
      </c>
      <c r="X185" s="36">
        <f>IF(ISBLANK(W186),"",Long6[[#This Row],[Adj Close]]/W186-1)</f>
        <v>1.8822826411712068E-2</v>
      </c>
      <c r="AE185" s="29">
        <v>43087</v>
      </c>
      <c r="AF185" s="44">
        <v>70.55</v>
      </c>
      <c r="AG185" s="33">
        <f>IF(ISBLANK(AF186),"",Short0[[#This Row],[Adj Close]]/AF186-1)</f>
        <v>1.3649425287356465E-2</v>
      </c>
      <c r="AH185" s="37">
        <v>43087</v>
      </c>
      <c r="AI185" s="44">
        <v>63.75</v>
      </c>
      <c r="AJ185" s="36">
        <f>IF(ISBLANK(AI186),"",Short1[[#This Row],[Adj Close]]/AI186-1)</f>
        <v>3.6753943730687855E-2</v>
      </c>
      <c r="AK185" s="29">
        <v>43087</v>
      </c>
      <c r="AL185" s="44">
        <v>61.14</v>
      </c>
      <c r="AM185" s="33">
        <f>IF(ISBLANK(AL186),"",Short2[[#This Row],[Adj Close]]/AL186-1)</f>
        <v>-9.2367525522605298E-3</v>
      </c>
      <c r="AN185" s="37">
        <v>43087</v>
      </c>
      <c r="AO185" s="44">
        <v>81.19</v>
      </c>
      <c r="AP185" s="36">
        <f>IF(ISBLANK(AO186),"",Short3[[#This Row],[Adj Close]]/AO186-1)</f>
        <v>7.9453755431408979E-3</v>
      </c>
    </row>
    <row r="186" spans="1:42" x14ac:dyDescent="0.25">
      <c r="A186" s="37">
        <v>43080</v>
      </c>
      <c r="B186" s="39">
        <v>2675.8100589999999</v>
      </c>
      <c r="C186" s="36">
        <f>IF(ISBLANK(B187), "", GSPC[[#This Row],[Adj Close]]/B187-1)</f>
        <v>9.1684174995285694E-3</v>
      </c>
      <c r="D186" s="37">
        <v>43080</v>
      </c>
      <c r="E186" s="44">
        <v>37.369999999999997</v>
      </c>
      <c r="F186" s="36">
        <f>IF(ISBLANK(E187), "", Long0[[#This Row],[Adj Close]]/E187-1)</f>
        <v>2.2994798795510363E-2</v>
      </c>
      <c r="G186" s="29">
        <v>43080</v>
      </c>
      <c r="H186" s="44">
        <v>76.709999999999994</v>
      </c>
      <c r="I186" s="33">
        <f>IF(ISBLANK(H187),"",Long1[[#This Row],[Adj Close]]/H187-1)</f>
        <v>-2.9355940781981671E-2</v>
      </c>
      <c r="J186" s="37">
        <v>43080</v>
      </c>
      <c r="K186" s="44">
        <v>23.87</v>
      </c>
      <c r="L186" s="36">
        <f>IF(ISBLANK(K187),"",Long2[[#This Row],[Adj Close]]/K187-1)</f>
        <v>-1.729106628242072E-2</v>
      </c>
      <c r="M186" s="29">
        <v>43080</v>
      </c>
      <c r="N186" s="44">
        <v>35.020000000000003</v>
      </c>
      <c r="O186" s="33">
        <f>IF(ISBLANK(N187),"",Long3[[#This Row],[Adj Close]]/N187-1)</f>
        <v>-4.4995909462776096E-2</v>
      </c>
      <c r="P186" s="37">
        <v>43080</v>
      </c>
      <c r="Q186" s="44">
        <v>38.915640000000003</v>
      </c>
      <c r="R186" s="36">
        <f>IF(ISBLANK(Q187),"",Long4[[#This Row],[Adj Close]]/Q187-1)</f>
        <v>-1.2345679012345512E-2</v>
      </c>
      <c r="S186" s="29">
        <v>43080</v>
      </c>
      <c r="T186" s="44">
        <v>33.889771758999998</v>
      </c>
      <c r="U186" s="33">
        <f>IF(ISBLANK(T187),"",Long5[[#This Row],[Adj Close]]/T187-1)</f>
        <v>9.6963510909409134E-3</v>
      </c>
      <c r="V186" s="37">
        <v>43080</v>
      </c>
      <c r="W186" s="44">
        <v>167.35</v>
      </c>
      <c r="X186" s="36">
        <f>IF(ISBLANK(W187),"",Long6[[#This Row],[Adj Close]]/W187-1)</f>
        <v>-7.5414364640884024E-2</v>
      </c>
      <c r="AE186" s="29">
        <v>43080</v>
      </c>
      <c r="AF186" s="44">
        <v>69.599999999999994</v>
      </c>
      <c r="AG186" s="33">
        <f>IF(ISBLANK(AF187),"",Short0[[#This Row],[Adj Close]]/AF187-1)</f>
        <v>4.473950064944221E-3</v>
      </c>
      <c r="AH186" s="37">
        <v>43080</v>
      </c>
      <c r="AI186" s="44">
        <v>61.49</v>
      </c>
      <c r="AJ186" s="36">
        <f>IF(ISBLANK(AI187),"",Short1[[#This Row],[Adj Close]]/AI187-1)</f>
        <v>3.153833249454796E-2</v>
      </c>
      <c r="AK186" s="29">
        <v>43080</v>
      </c>
      <c r="AL186" s="44">
        <v>61.71</v>
      </c>
      <c r="AM186" s="33">
        <f>IF(ISBLANK(AL187),"",Short2[[#This Row],[Adj Close]]/AL187-1)</f>
        <v>-1.7043644472762076E-2</v>
      </c>
      <c r="AN186" s="37">
        <v>43080</v>
      </c>
      <c r="AO186" s="44">
        <v>80.55</v>
      </c>
      <c r="AP186" s="36">
        <f>IF(ISBLANK(AO187),"",Short3[[#This Row],[Adj Close]]/AO187-1)</f>
        <v>5.7435385191657584E-3</v>
      </c>
    </row>
    <row r="187" spans="1:42" x14ac:dyDescent="0.25">
      <c r="A187" s="37">
        <v>43073</v>
      </c>
      <c r="B187" s="39">
        <v>2651.5</v>
      </c>
      <c r="C187" s="36">
        <f>IF(ISBLANK(B188), "", GSPC[[#This Row],[Adj Close]]/B188-1)</f>
        <v>3.51220909002814E-3</v>
      </c>
      <c r="D187" s="37">
        <v>43073</v>
      </c>
      <c r="E187" s="44">
        <v>36.53</v>
      </c>
      <c r="F187" s="36">
        <f>IF(ISBLANK(E188), "", Long0[[#This Row],[Adj Close]]/E188-1)</f>
        <v>-2.011802575107291E-2</v>
      </c>
      <c r="G187" s="29">
        <v>43073</v>
      </c>
      <c r="H187" s="44">
        <v>79.03</v>
      </c>
      <c r="I187" s="33">
        <f>IF(ISBLANK(H188),"",Long1[[#This Row],[Adj Close]]/H188-1)</f>
        <v>3.1050228310502304E-2</v>
      </c>
      <c r="J187" s="37">
        <v>43073</v>
      </c>
      <c r="K187" s="44">
        <v>24.29</v>
      </c>
      <c r="L187" s="36">
        <f>IF(ISBLANK(K188),"",Long2[[#This Row],[Adj Close]]/K188-1)</f>
        <v>1.6743407283382084E-2</v>
      </c>
      <c r="M187" s="29">
        <v>43073</v>
      </c>
      <c r="N187" s="44">
        <v>36.67</v>
      </c>
      <c r="O187" s="33">
        <f>IF(ISBLANK(N188),"",Long3[[#This Row],[Adj Close]]/N188-1)</f>
        <v>1.6916250693288948E-2</v>
      </c>
      <c r="P187" s="37">
        <v>43073</v>
      </c>
      <c r="Q187" s="44">
        <v>39.402085499999998</v>
      </c>
      <c r="R187" s="36">
        <f>IF(ISBLANK(Q188),"",Long4[[#This Row],[Adj Close]]/Q188-1)</f>
        <v>-8.5679314565483278E-3</v>
      </c>
      <c r="S187" s="29">
        <v>43073</v>
      </c>
      <c r="T187" s="44">
        <v>33.564320324999997</v>
      </c>
      <c r="U187" s="33">
        <f>IF(ISBLANK(T188),"",Long5[[#This Row],[Adj Close]]/T188-1)</f>
        <v>-8.6010624874843788E-3</v>
      </c>
      <c r="V187" s="37">
        <v>43073</v>
      </c>
      <c r="W187" s="44">
        <v>181</v>
      </c>
      <c r="X187" s="36">
        <f>IF(ISBLANK(W188),"",Long6[[#This Row],[Adj Close]]/W188-1)</f>
        <v>-4.5358649789029482E-2</v>
      </c>
      <c r="AE187" s="29">
        <v>43073</v>
      </c>
      <c r="AF187" s="44">
        <v>69.290000000000006</v>
      </c>
      <c r="AG187" s="33">
        <f>IF(ISBLANK(AF188),"",Short0[[#This Row],[Adj Close]]/AF188-1)</f>
        <v>2.3485967503692917E-2</v>
      </c>
      <c r="AH187" s="37">
        <v>43073</v>
      </c>
      <c r="AI187" s="44">
        <v>59.61</v>
      </c>
      <c r="AJ187" s="36">
        <f>IF(ISBLANK(AI188),"",Short1[[#This Row],[Adj Close]]/AI188-1)</f>
        <v>5.5231014338821049E-2</v>
      </c>
      <c r="AK187" s="29">
        <v>43073</v>
      </c>
      <c r="AL187" s="44">
        <v>62.78</v>
      </c>
      <c r="AM187" s="33">
        <f>IF(ISBLANK(AL188),"",Short2[[#This Row],[Adj Close]]/AL188-1)</f>
        <v>3.5802672826266368E-2</v>
      </c>
      <c r="AN187" s="37">
        <v>43073</v>
      </c>
      <c r="AO187" s="44">
        <v>80.09</v>
      </c>
      <c r="AP187" s="36">
        <f>IF(ISBLANK(AO188),"",Short3[[#This Row],[Adj Close]]/AO188-1)</f>
        <v>-4.1182808571770591E-2</v>
      </c>
    </row>
    <row r="188" spans="1:42" x14ac:dyDescent="0.25">
      <c r="A188" s="37">
        <v>43066</v>
      </c>
      <c r="B188" s="39">
        <v>2642.219971</v>
      </c>
      <c r="C188" s="36">
        <f>IF(ISBLANK(B189), "", GSPC[[#This Row],[Adj Close]]/B189-1)</f>
        <v>1.5293476914906456E-2</v>
      </c>
      <c r="D188" s="37">
        <v>43066</v>
      </c>
      <c r="E188" s="44">
        <v>37.28</v>
      </c>
      <c r="F188" s="36">
        <f>IF(ISBLANK(E189), "", Long0[[#This Row],[Adj Close]]/E189-1)</f>
        <v>-5.8666666666666867E-3</v>
      </c>
      <c r="G188" s="29">
        <v>43066</v>
      </c>
      <c r="H188" s="44">
        <v>76.650000000000006</v>
      </c>
      <c r="I188" s="33">
        <f>IF(ISBLANK(H189),"",Long1[[#This Row],[Adj Close]]/H189-1)</f>
        <v>3.3158107561666039E-2</v>
      </c>
      <c r="J188" s="37">
        <v>43066</v>
      </c>
      <c r="K188" s="44">
        <v>23.89</v>
      </c>
      <c r="L188" s="36">
        <f>IF(ISBLANK(K189),"",Long2[[#This Row],[Adj Close]]/K189-1)</f>
        <v>6.2722419928825657E-2</v>
      </c>
      <c r="M188" s="29">
        <v>43066</v>
      </c>
      <c r="N188" s="44">
        <v>36.06</v>
      </c>
      <c r="O188" s="33">
        <f>IF(ISBLANK(N189),"",Long3[[#This Row],[Adj Close]]/N189-1)</f>
        <v>-4.4174489232466918E-3</v>
      </c>
      <c r="P188" s="37">
        <v>43066</v>
      </c>
      <c r="Q188" s="44">
        <v>39.742597349999997</v>
      </c>
      <c r="R188" s="36">
        <f>IF(ISBLANK(Q189),"",Long4[[#This Row],[Adj Close]]/Q189-1)</f>
        <v>3.0264817150063017E-2</v>
      </c>
      <c r="S188" s="29">
        <v>43066</v>
      </c>
      <c r="T188" s="44">
        <v>33.855513713999997</v>
      </c>
      <c r="U188" s="33">
        <f>IF(ISBLANK(T189),"",Long5[[#This Row],[Adj Close]]/T189-1)</f>
        <v>1.4630390144952488E-2</v>
      </c>
      <c r="V188" s="37">
        <v>43066</v>
      </c>
      <c r="W188" s="44">
        <v>189.6</v>
      </c>
      <c r="X188" s="36">
        <f>IF(ISBLANK(W189),"",Long6[[#This Row],[Adj Close]]/W189-1)</f>
        <v>5.7740585774058495E-2</v>
      </c>
      <c r="AE188" s="29">
        <v>43066</v>
      </c>
      <c r="AF188" s="44">
        <v>67.7</v>
      </c>
      <c r="AG188" s="33">
        <f>IF(ISBLANK(AF189),"",Short0[[#This Row],[Adj Close]]/AF189-1)</f>
        <v>1.5296940611877474E-2</v>
      </c>
      <c r="AH188" s="37">
        <v>43066</v>
      </c>
      <c r="AI188" s="44">
        <v>56.49</v>
      </c>
      <c r="AJ188" s="36">
        <f>IF(ISBLANK(AI189),"",Short1[[#This Row],[Adj Close]]/AI189-1)</f>
        <v>2.2443438914027114E-2</v>
      </c>
      <c r="AK188" s="29">
        <v>43066</v>
      </c>
      <c r="AL188" s="44">
        <v>60.61</v>
      </c>
      <c r="AM188" s="33">
        <f>IF(ISBLANK(AL189),"",Short2[[#This Row],[Adj Close]]/AL189-1)</f>
        <v>4.3380960578412786E-2</v>
      </c>
      <c r="AN188" s="37">
        <v>43066</v>
      </c>
      <c r="AO188" s="44">
        <v>83.53</v>
      </c>
      <c r="AP188" s="36">
        <f>IF(ISBLANK(AO189),"",Short3[[#This Row],[Adj Close]]/AO189-1)</f>
        <v>0.20533910533910538</v>
      </c>
    </row>
    <row r="189" spans="1:42" x14ac:dyDescent="0.25">
      <c r="A189" s="37">
        <v>43059</v>
      </c>
      <c r="B189" s="39">
        <v>2602.419922</v>
      </c>
      <c r="C189" s="36">
        <f>IF(ISBLANK(B190), "", GSPC[[#This Row],[Adj Close]]/B190-1)</f>
        <v>9.13966423185264E-3</v>
      </c>
      <c r="D189" s="37">
        <v>43059</v>
      </c>
      <c r="E189" s="44">
        <v>37.5</v>
      </c>
      <c r="F189" s="36">
        <f>IF(ISBLANK(E190), "", Long0[[#This Row],[Adj Close]]/E190-1)</f>
        <v>-1.5231092436974736E-2</v>
      </c>
      <c r="G189" s="29">
        <v>43059</v>
      </c>
      <c r="H189" s="44">
        <v>74.19</v>
      </c>
      <c r="I189" s="33">
        <f>IF(ISBLANK(H190),"",Long1[[#This Row],[Adj Close]]/H190-1)</f>
        <v>4.4047283985364505E-2</v>
      </c>
      <c r="J189" s="37">
        <v>43059</v>
      </c>
      <c r="K189" s="44">
        <v>22.48</v>
      </c>
      <c r="L189" s="36">
        <f>IF(ISBLANK(K190),"",Long2[[#This Row],[Adj Close]]/K190-1)</f>
        <v>-8.88888888888828E-4</v>
      </c>
      <c r="M189" s="29">
        <v>43059</v>
      </c>
      <c r="N189" s="44">
        <v>36.22</v>
      </c>
      <c r="O189" s="33">
        <f>IF(ISBLANK(N190),"",Long3[[#This Row],[Adj Close]]/N190-1)</f>
        <v>-1.4689880304678993E-2</v>
      </c>
      <c r="P189" s="37">
        <v>43059</v>
      </c>
      <c r="Q189" s="44">
        <v>38.575128149999998</v>
      </c>
      <c r="R189" s="36">
        <f>IF(ISBLANK(Q190),"",Long4[[#This Row],[Adj Close]]/Q190-1)</f>
        <v>0</v>
      </c>
      <c r="S189" s="29">
        <v>43059</v>
      </c>
      <c r="T189" s="44">
        <v>33.367336561999998</v>
      </c>
      <c r="U189" s="33">
        <f>IF(ISBLANK(T190),"",Long5[[#This Row],[Adj Close]]/T190-1)</f>
        <v>3.0415234085529486E-2</v>
      </c>
      <c r="V189" s="37">
        <v>43059</v>
      </c>
      <c r="W189" s="44">
        <v>179.25</v>
      </c>
      <c r="X189" s="36">
        <f>IF(ISBLANK(W190),"",Long6[[#This Row],[Adj Close]]/W190-1)</f>
        <v>5.6898584905660465E-2</v>
      </c>
      <c r="AE189" s="29">
        <v>43059</v>
      </c>
      <c r="AF189" s="44">
        <v>66.680000000000007</v>
      </c>
      <c r="AG189" s="33">
        <f>IF(ISBLANK(AF190),"",Short0[[#This Row],[Adj Close]]/AF190-1)</f>
        <v>-1.0975971521803518E-2</v>
      </c>
      <c r="AH189" s="37">
        <v>43059</v>
      </c>
      <c r="AI189" s="44">
        <v>55.25</v>
      </c>
      <c r="AJ189" s="36">
        <f>IF(ISBLANK(AI190),"",Short1[[#This Row],[Adj Close]]/AI190-1)</f>
        <v>-1.2158054711246202E-2</v>
      </c>
      <c r="AK189" s="29">
        <v>43059</v>
      </c>
      <c r="AL189" s="44">
        <v>58.09</v>
      </c>
      <c r="AM189" s="33">
        <f>IF(ISBLANK(AL190),"",Short2[[#This Row],[Adj Close]]/AL190-1)</f>
        <v>-1.4254199898184217E-2</v>
      </c>
      <c r="AN189" s="37">
        <v>43059</v>
      </c>
      <c r="AO189" s="44">
        <v>69.3</v>
      </c>
      <c r="AP189" s="36">
        <f>IF(ISBLANK(AO190),"",Short3[[#This Row],[Adj Close]]/AO190-1)</f>
        <v>-2.0909861542808716E-2</v>
      </c>
    </row>
    <row r="190" spans="1:42" x14ac:dyDescent="0.25">
      <c r="A190" s="37">
        <v>43052</v>
      </c>
      <c r="B190" s="39">
        <v>2578.8500979999999</v>
      </c>
      <c r="C190" s="36">
        <f>IF(ISBLANK(B191), "", GSPC[[#This Row],[Adj Close]]/B191-1)</f>
        <v>-1.3359992775959784E-3</v>
      </c>
      <c r="D190" s="37">
        <v>43052</v>
      </c>
      <c r="E190" s="44">
        <v>38.08</v>
      </c>
      <c r="F190" s="36">
        <f>IF(ISBLANK(E191), "", Long0[[#This Row],[Adj Close]]/E191-1)</f>
        <v>7.7532541029994295E-2</v>
      </c>
      <c r="G190" s="29">
        <v>43052</v>
      </c>
      <c r="H190" s="44">
        <v>71.06</v>
      </c>
      <c r="I190" s="33">
        <f>IF(ISBLANK(H191),"",Long1[[#This Row],[Adj Close]]/H191-1)</f>
        <v>-6.9871436556735445E-3</v>
      </c>
      <c r="J190" s="37">
        <v>43052</v>
      </c>
      <c r="K190" s="44">
        <v>22.5</v>
      </c>
      <c r="L190" s="36">
        <f>IF(ISBLANK(K191),"",Long2[[#This Row],[Adj Close]]/K191-1)</f>
        <v>1.3351134846462109E-3</v>
      </c>
      <c r="M190" s="29">
        <v>43052</v>
      </c>
      <c r="N190" s="44">
        <v>36.76</v>
      </c>
      <c r="O190" s="33">
        <f>IF(ISBLANK(N191),"",Long3[[#This Row],[Adj Close]]/N191-1)</f>
        <v>-3.7940379403794688E-3</v>
      </c>
      <c r="P190" s="37">
        <v>43052</v>
      </c>
      <c r="Q190" s="44">
        <v>38.575128149999998</v>
      </c>
      <c r="R190" s="36">
        <f>IF(ISBLANK(Q191),"",Long4[[#This Row],[Adj Close]]/Q191-1)</f>
        <v>-4.1112454655380937E-2</v>
      </c>
      <c r="S190" s="29">
        <v>43052</v>
      </c>
      <c r="T190" s="44">
        <v>32.382417746000002</v>
      </c>
      <c r="U190" s="33">
        <f>IF(ISBLANK(T191),"",Long5[[#This Row],[Adj Close]]/T191-1)</f>
        <v>0.17458838148511346</v>
      </c>
      <c r="V190" s="37">
        <v>43052</v>
      </c>
      <c r="W190" s="44">
        <v>169.6</v>
      </c>
      <c r="X190" s="36">
        <f>IF(ISBLANK(W191),"",Long6[[#This Row],[Adj Close]]/W191-1)</f>
        <v>0.17492206442674063</v>
      </c>
      <c r="AE190" s="29">
        <v>43052</v>
      </c>
      <c r="AF190" s="44">
        <v>67.42</v>
      </c>
      <c r="AG190" s="33">
        <f>IF(ISBLANK(AF191),"",Short0[[#This Row],[Adj Close]]/AF191-1)</f>
        <v>3.8828967642526857E-2</v>
      </c>
      <c r="AH190" s="37">
        <v>43052</v>
      </c>
      <c r="AI190" s="44">
        <v>55.93</v>
      </c>
      <c r="AJ190" s="36">
        <f>IF(ISBLANK(AI191),"",Short1[[#This Row],[Adj Close]]/AI191-1)</f>
        <v>-2.4590163934426257E-2</v>
      </c>
      <c r="AK190" s="29">
        <v>43052</v>
      </c>
      <c r="AL190" s="44">
        <v>58.93</v>
      </c>
      <c r="AM190" s="33">
        <f>IF(ISBLANK(AL191),"",Short2[[#This Row],[Adj Close]]/AL191-1)</f>
        <v>8.8057001498726972E-2</v>
      </c>
      <c r="AN190" s="37">
        <v>43052</v>
      </c>
      <c r="AO190" s="44">
        <v>70.78</v>
      </c>
      <c r="AP190" s="36">
        <f>IF(ISBLANK(AO191),"",Short3[[#This Row],[Adj Close]]/AO191-1)</f>
        <v>6.3561232156273517E-2</v>
      </c>
    </row>
    <row r="191" spans="1:42" x14ac:dyDescent="0.25">
      <c r="A191" s="37">
        <v>43045</v>
      </c>
      <c r="B191" s="39">
        <v>2582.3000489999999</v>
      </c>
      <c r="C191" s="36">
        <f>IF(ISBLANK(B192), "", GSPC[[#This Row],[Adj Close]]/B192-1)</f>
        <v>-2.1407964988600092E-3</v>
      </c>
      <c r="D191" s="37">
        <v>43045</v>
      </c>
      <c r="E191" s="44">
        <v>35.340000000000003</v>
      </c>
      <c r="F191" s="36">
        <f>IF(ISBLANK(E192), "", Long0[[#This Row],[Adj Close]]/E192-1)</f>
        <v>-8.3743842364531917E-2</v>
      </c>
      <c r="G191" s="29">
        <v>43045</v>
      </c>
      <c r="H191" s="44">
        <v>71.56</v>
      </c>
      <c r="I191" s="33">
        <f>IF(ISBLANK(H192),"",Long1[[#This Row],[Adj Close]]/H192-1)</f>
        <v>3.5001446340757969E-2</v>
      </c>
      <c r="J191" s="37">
        <v>43045</v>
      </c>
      <c r="K191" s="44">
        <v>22.47</v>
      </c>
      <c r="L191" s="36">
        <f>IF(ISBLANK(K192),"",Long2[[#This Row],[Adj Close]]/K192-1)</f>
        <v>6.1909262759924255E-2</v>
      </c>
      <c r="M191" s="29">
        <v>43045</v>
      </c>
      <c r="N191" s="44">
        <v>36.9</v>
      </c>
      <c r="O191" s="33">
        <f>IF(ISBLANK(N192),"",Long3[[#This Row],[Adj Close]]/N192-1)</f>
        <v>-2.096046696736531E-2</v>
      </c>
      <c r="P191" s="37">
        <v>43045</v>
      </c>
      <c r="Q191" s="44">
        <v>40.229042849999999</v>
      </c>
      <c r="R191" s="36">
        <f>IF(ISBLANK(Q192),"",Long4[[#This Row],[Adj Close]]/Q192-1)</f>
        <v>-2.0142180094786744E-2</v>
      </c>
      <c r="S191" s="29">
        <v>43045</v>
      </c>
      <c r="T191" s="44">
        <v>27.569162318</v>
      </c>
      <c r="U191" s="33">
        <f>IF(ISBLANK(T192),"",Long5[[#This Row],[Adj Close]]/T192-1)</f>
        <v>-1.6799022599717883E-2</v>
      </c>
      <c r="V191" s="37">
        <v>43045</v>
      </c>
      <c r="W191" s="44">
        <v>144.35</v>
      </c>
      <c r="X191" s="36">
        <f>IF(ISBLANK(W192),"",Long6[[#This Row],[Adj Close]]/W192-1)</f>
        <v>8.0868588543616449E-2</v>
      </c>
      <c r="AE191" s="29">
        <v>43045</v>
      </c>
      <c r="AF191" s="44">
        <v>64.900000000000006</v>
      </c>
      <c r="AG191" s="33">
        <f>IF(ISBLANK(AF192),"",Short0[[#This Row],[Adj Close]]/AF192-1)</f>
        <v>3.7072547139661349E-2</v>
      </c>
      <c r="AH191" s="37">
        <v>43045</v>
      </c>
      <c r="AI191" s="44">
        <v>57.34</v>
      </c>
      <c r="AJ191" s="36">
        <f>IF(ISBLANK(AI192),"",Short1[[#This Row],[Adj Close]]/AI192-1)</f>
        <v>2.4843610366398483E-2</v>
      </c>
      <c r="AK191" s="29">
        <v>43045</v>
      </c>
      <c r="AL191" s="44">
        <v>54.160765400000003</v>
      </c>
      <c r="AM191" s="33">
        <f>IF(ISBLANK(AL192),"",Short2[[#This Row],[Adj Close]]/AL192-1)</f>
        <v>-5.7475196715703003E-2</v>
      </c>
      <c r="AN191" s="37">
        <v>43045</v>
      </c>
      <c r="AO191" s="44">
        <v>66.55</v>
      </c>
      <c r="AP191" s="36">
        <f>IF(ISBLANK(AO192),"",Short3[[#This Row],[Adj Close]]/AO192-1)</f>
        <v>-1.7999100044998606E-3</v>
      </c>
    </row>
    <row r="192" spans="1:42" x14ac:dyDescent="0.25">
      <c r="A192" s="37">
        <v>43038</v>
      </c>
      <c r="B192" s="39">
        <v>2587.8400879999999</v>
      </c>
      <c r="C192" s="36">
        <f>IF(ISBLANK(B193), "", GSPC[[#This Row],[Adj Close]]/B193-1)</f>
        <v>2.6229508775970078E-3</v>
      </c>
      <c r="D192" s="37">
        <v>43038</v>
      </c>
      <c r="E192" s="44">
        <v>38.57</v>
      </c>
      <c r="F192" s="36">
        <f>IF(ISBLANK(E193), "", Long0[[#This Row],[Adj Close]]/E193-1)</f>
        <v>7.3126142595978383E-3</v>
      </c>
      <c r="G192" s="29">
        <v>43038</v>
      </c>
      <c r="H192" s="44">
        <v>69.14</v>
      </c>
      <c r="I192" s="33">
        <f>IF(ISBLANK(H193),"",Long1[[#This Row],[Adj Close]]/H193-1)</f>
        <v>5.1558935361216696E-2</v>
      </c>
      <c r="J192" s="37">
        <v>43038</v>
      </c>
      <c r="K192" s="44">
        <v>21.16</v>
      </c>
      <c r="L192" s="36">
        <f>IF(ISBLANK(K193),"",Long2[[#This Row],[Adj Close]]/K193-1)</f>
        <v>2.8436018957345155E-3</v>
      </c>
      <c r="M192" s="29">
        <v>43038</v>
      </c>
      <c r="N192" s="44">
        <v>37.69</v>
      </c>
      <c r="O192" s="33">
        <f>IF(ISBLANK(N193),"",Long3[[#This Row],[Adj Close]]/N193-1)</f>
        <v>-3.1737635546152942E-3</v>
      </c>
      <c r="P192" s="37">
        <v>43038</v>
      </c>
      <c r="Q192" s="44">
        <v>41.0560002</v>
      </c>
      <c r="R192" s="36">
        <f>IF(ISBLANK(Q193),"",Long4[[#This Row],[Adj Close]]/Q193-1)</f>
        <v>-1.0550996483001285E-2</v>
      </c>
      <c r="S192" s="29">
        <v>43038</v>
      </c>
      <c r="T192" s="44">
        <v>28.040210447</v>
      </c>
      <c r="U192" s="33">
        <f>IF(ISBLANK(T193),"",Long5[[#This Row],[Adj Close]]/T193-1)</f>
        <v>-1.2368024134631894E-2</v>
      </c>
      <c r="V192" s="37">
        <v>43038</v>
      </c>
      <c r="W192" s="44">
        <v>133.55000000000001</v>
      </c>
      <c r="X192" s="36">
        <f>IF(ISBLANK(W193),"",Long6[[#This Row],[Adj Close]]/W193-1)</f>
        <v>-1.7653549098933241E-2</v>
      </c>
      <c r="AE192" s="29">
        <v>43038</v>
      </c>
      <c r="AF192" s="44">
        <v>62.58</v>
      </c>
      <c r="AG192" s="33">
        <f>IF(ISBLANK(AF193),"",Short0[[#This Row],[Adj Close]]/AF193-1)</f>
        <v>3.8498556304138454E-3</v>
      </c>
      <c r="AH192" s="37">
        <v>43038</v>
      </c>
      <c r="AI192" s="44">
        <v>55.95</v>
      </c>
      <c r="AJ192" s="36">
        <f>IF(ISBLANK(AI193),"",Short1[[#This Row],[Adj Close]]/AI193-1)</f>
        <v>8.8351965380455422E-3</v>
      </c>
      <c r="AK192" s="29">
        <v>43038</v>
      </c>
      <c r="AL192" s="44">
        <v>57.463490839999999</v>
      </c>
      <c r="AM192" s="33">
        <f>IF(ISBLANK(AL193),"",Short2[[#This Row],[Adj Close]]/AL193-1)</f>
        <v>3.0132158590308267E-2</v>
      </c>
      <c r="AN192" s="37">
        <v>43038</v>
      </c>
      <c r="AO192" s="44">
        <v>66.67</v>
      </c>
      <c r="AP192" s="36">
        <f>IF(ISBLANK(AO193),"",Short3[[#This Row],[Adj Close]]/AO193-1)</f>
        <v>4.8600188738597172E-2</v>
      </c>
    </row>
    <row r="193" spans="1:42" x14ac:dyDescent="0.25">
      <c r="A193" s="37">
        <v>43031</v>
      </c>
      <c r="B193" s="39">
        <v>2581.070068</v>
      </c>
      <c r="C193" s="36">
        <f>IF(ISBLANK(B194), "", GSPC[[#This Row],[Adj Close]]/B194-1)</f>
        <v>2.2755841615820227E-3</v>
      </c>
      <c r="D193" s="37">
        <v>43031</v>
      </c>
      <c r="E193" s="44">
        <v>38.29</v>
      </c>
      <c r="F193" s="36">
        <f>IF(ISBLANK(E194), "", Long0[[#This Row],[Adj Close]]/E194-1)</f>
        <v>1.4036016949152463E-2</v>
      </c>
      <c r="G193" s="29">
        <v>43031</v>
      </c>
      <c r="H193" s="44">
        <v>65.75</v>
      </c>
      <c r="I193" s="33">
        <f>IF(ISBLANK(H194),"",Long1[[#This Row],[Adj Close]]/H194-1)</f>
        <v>-3.4791544333529156E-2</v>
      </c>
      <c r="J193" s="37">
        <v>43031</v>
      </c>
      <c r="K193" s="44">
        <v>21.1</v>
      </c>
      <c r="L193" s="36">
        <f>IF(ISBLANK(K194),"",Long2[[#This Row],[Adj Close]]/K194-1)</f>
        <v>-6.1234102684879499E-3</v>
      </c>
      <c r="M193" s="29">
        <v>43031</v>
      </c>
      <c r="N193" s="44">
        <v>37.81</v>
      </c>
      <c r="O193" s="33">
        <f>IF(ISBLANK(N194),"",Long3[[#This Row],[Adj Close]]/N194-1)</f>
        <v>-1.4594735470419451E-2</v>
      </c>
      <c r="P193" s="37">
        <v>43031</v>
      </c>
      <c r="Q193" s="44">
        <v>41.493801150000003</v>
      </c>
      <c r="R193" s="36">
        <f>IF(ISBLANK(Q194),"",Long4[[#This Row],[Adj Close]]/Q194-1)</f>
        <v>-1.5011547344110809E-2</v>
      </c>
      <c r="S193" s="29">
        <v>43031</v>
      </c>
      <c r="T193" s="44">
        <v>28.391355416</v>
      </c>
      <c r="U193" s="33">
        <f>IF(ISBLANK(T194),"",Long5[[#This Row],[Adj Close]]/T194-1)</f>
        <v>1.2832263964137613E-2</v>
      </c>
      <c r="V193" s="37">
        <v>43031</v>
      </c>
      <c r="W193" s="44">
        <v>135.94999999999999</v>
      </c>
      <c r="X193" s="36">
        <f>IF(ISBLANK(W194),"",Long6[[#This Row],[Adj Close]]/W194-1)</f>
        <v>1.0029717682020767E-2</v>
      </c>
      <c r="AE193" s="29">
        <v>43031</v>
      </c>
      <c r="AF193" s="44">
        <v>62.34</v>
      </c>
      <c r="AG193" s="33">
        <f>IF(ISBLANK(AF194),"",Short0[[#This Row],[Adj Close]]/AF194-1)</f>
        <v>1.0700389105058328E-2</v>
      </c>
      <c r="AH193" s="37">
        <v>43031</v>
      </c>
      <c r="AI193" s="44">
        <v>55.46</v>
      </c>
      <c r="AJ193" s="36">
        <f>IF(ISBLANK(AI194),"",Short1[[#This Row],[Adj Close]]/AI194-1)</f>
        <v>5.9858516234354564E-3</v>
      </c>
      <c r="AK193" s="29">
        <v>43031</v>
      </c>
      <c r="AL193" s="44">
        <v>55.782639500000002</v>
      </c>
      <c r="AM193" s="33">
        <f>IF(ISBLANK(AL194),"",Short2[[#This Row],[Adj Close]]/AL194-1)</f>
        <v>1.2488849241748312E-2</v>
      </c>
      <c r="AN193" s="37">
        <v>43031</v>
      </c>
      <c r="AO193" s="44">
        <v>63.58</v>
      </c>
      <c r="AP193" s="36">
        <f>IF(ISBLANK(AO194),"",Short3[[#This Row],[Adj Close]]/AO194-1)</f>
        <v>1.4175460702472442E-3</v>
      </c>
    </row>
    <row r="194" spans="1:42" x14ac:dyDescent="0.25">
      <c r="A194" s="37">
        <v>43024</v>
      </c>
      <c r="B194" s="39">
        <v>2575.209961</v>
      </c>
      <c r="C194" s="36">
        <f>IF(ISBLANK(B195), "", GSPC[[#This Row],[Adj Close]]/B195-1)</f>
        <v>8.6324215282682637E-3</v>
      </c>
      <c r="D194" s="37">
        <v>43024</v>
      </c>
      <c r="E194" s="44">
        <v>37.76</v>
      </c>
      <c r="F194" s="36">
        <f>IF(ISBLANK(E195), "", Long0[[#This Row],[Adj Close]]/E195-1)</f>
        <v>-4.2194092827004814E-3</v>
      </c>
      <c r="G194" s="29">
        <v>43024</v>
      </c>
      <c r="H194" s="44">
        <v>68.12</v>
      </c>
      <c r="I194" s="33">
        <f>IF(ISBLANK(H195),"",Long1[[#This Row],[Adj Close]]/H195-1)</f>
        <v>2.8692237994563552E-2</v>
      </c>
      <c r="J194" s="37">
        <v>43024</v>
      </c>
      <c r="K194" s="44">
        <v>21.23</v>
      </c>
      <c r="L194" s="36">
        <f>IF(ISBLANK(K195),"",Long2[[#This Row],[Adj Close]]/K195-1)</f>
        <v>-1.8946395563770757E-2</v>
      </c>
      <c r="M194" s="29">
        <v>43024</v>
      </c>
      <c r="N194" s="44">
        <v>38.369999999999997</v>
      </c>
      <c r="O194" s="33">
        <f>IF(ISBLANK(N195),"",Long3[[#This Row],[Adj Close]]/N195-1)</f>
        <v>2.8686327077747986E-2</v>
      </c>
      <c r="P194" s="37">
        <v>43024</v>
      </c>
      <c r="Q194" s="44">
        <v>42.126180300000001</v>
      </c>
      <c r="R194" s="36">
        <f>IF(ISBLANK(Q195),"",Long4[[#This Row],[Adj Close]]/Q195-1)</f>
        <v>2.2432113341204207E-2</v>
      </c>
      <c r="S194" s="29">
        <v>43024</v>
      </c>
      <c r="T194" s="44">
        <v>28.031645936</v>
      </c>
      <c r="U194" s="33">
        <f>IF(ISBLANK(T195),"",Long5[[#This Row],[Adj Close]]/T195-1)</f>
        <v>-1.534296027742732E-2</v>
      </c>
      <c r="V194" s="37">
        <v>43024</v>
      </c>
      <c r="W194" s="44">
        <v>134.6</v>
      </c>
      <c r="X194" s="36">
        <f>IF(ISBLANK(W195),"",Long6[[#This Row],[Adj Close]]/W195-1)</f>
        <v>5.8176100628930749E-2</v>
      </c>
      <c r="AE194" s="29">
        <v>43024</v>
      </c>
      <c r="AF194" s="44">
        <v>61.68</v>
      </c>
      <c r="AG194" s="33">
        <f>IF(ISBLANK(AF195),"",Short0[[#This Row],[Adj Close]]/AF195-1)</f>
        <v>-5.1660516605166129E-2</v>
      </c>
      <c r="AH194" s="37">
        <v>43024</v>
      </c>
      <c r="AI194" s="44">
        <v>55.13</v>
      </c>
      <c r="AJ194" s="36">
        <f>IF(ISBLANK(AI195),"",Short1[[#This Row],[Adj Close]]/AI195-1)</f>
        <v>-4.105061749869543E-2</v>
      </c>
      <c r="AK194" s="29">
        <v>43024</v>
      </c>
      <c r="AL194" s="44">
        <v>55.094571700000003</v>
      </c>
      <c r="AM194" s="33">
        <f>IF(ISBLANK(AL195),"",Short2[[#This Row],[Adj Close]]/AL195-1)</f>
        <v>-3.5669698591045407E-4</v>
      </c>
      <c r="AN194" s="37">
        <v>43024</v>
      </c>
      <c r="AO194" s="44">
        <v>63.49</v>
      </c>
      <c r="AP194" s="36">
        <f>IF(ISBLANK(AO195),"",Short3[[#This Row],[Adj Close]]/AO195-1)</f>
        <v>-4.425711275026345E-2</v>
      </c>
    </row>
    <row r="195" spans="1:42" x14ac:dyDescent="0.25">
      <c r="A195" s="37">
        <v>43017</v>
      </c>
      <c r="B195" s="39">
        <v>2553.169922</v>
      </c>
      <c r="C195" s="36">
        <f>IF(ISBLANK(B196), "", GSPC[[#This Row],[Adj Close]]/B196-1)</f>
        <v>1.5062168815003218E-3</v>
      </c>
      <c r="D195" s="37">
        <v>43017</v>
      </c>
      <c r="E195" s="44">
        <v>37.92</v>
      </c>
      <c r="F195" s="36">
        <f>IF(ISBLANK(E196), "", Long0[[#This Row],[Adj Close]]/E196-1)</f>
        <v>0.22877511341542456</v>
      </c>
      <c r="G195" s="29">
        <v>43017</v>
      </c>
      <c r="H195" s="44">
        <v>66.22</v>
      </c>
      <c r="I195" s="33">
        <f>IF(ISBLANK(H196),"",Long1[[#This Row],[Adj Close]]/H196-1)</f>
        <v>-6.0368246302455741E-4</v>
      </c>
      <c r="J195" s="37">
        <v>43017</v>
      </c>
      <c r="K195" s="44">
        <v>21.64</v>
      </c>
      <c r="L195" s="36">
        <f>IF(ISBLANK(K196),"",Long2[[#This Row],[Adj Close]]/K196-1)</f>
        <v>1.5962441314554043E-2</v>
      </c>
      <c r="M195" s="29">
        <v>43017</v>
      </c>
      <c r="N195" s="44">
        <v>37.299999999999997</v>
      </c>
      <c r="O195" s="33">
        <f>IF(ISBLANK(N196),"",Long3[[#This Row],[Adj Close]]/N196-1)</f>
        <v>-2.3048716605552744E-2</v>
      </c>
      <c r="P195" s="37">
        <v>43017</v>
      </c>
      <c r="Q195" s="44">
        <v>41.201933850000003</v>
      </c>
      <c r="R195" s="36">
        <f>IF(ISBLANK(Q196),"",Long4[[#This Row],[Adj Close]]/Q196-1)</f>
        <v>9.5351609058405007E-3</v>
      </c>
      <c r="S195" s="29">
        <v>43017</v>
      </c>
      <c r="T195" s="44">
        <v>28.468436018999999</v>
      </c>
      <c r="U195" s="33">
        <f>IF(ISBLANK(T196),"",Long5[[#This Row],[Adj Close]]/T196-1)</f>
        <v>-2.9994001417199545E-3</v>
      </c>
      <c r="V195" s="37">
        <v>43017</v>
      </c>
      <c r="W195" s="44">
        <v>127.2</v>
      </c>
      <c r="X195" s="36">
        <f>IF(ISBLANK(W196),"",Long6[[#This Row],[Adj Close]]/W196-1)</f>
        <v>-5.0840829096596707E-3</v>
      </c>
      <c r="AE195" s="29">
        <v>43017</v>
      </c>
      <c r="AF195" s="44">
        <v>65.040000000000006</v>
      </c>
      <c r="AG195" s="33">
        <f>IF(ISBLANK(AF196),"",Short0[[#This Row],[Adj Close]]/AF196-1)</f>
        <v>2.1998742928975634E-2</v>
      </c>
      <c r="AH195" s="37">
        <v>43017</v>
      </c>
      <c r="AI195" s="44">
        <v>57.49</v>
      </c>
      <c r="AJ195" s="36">
        <f>IF(ISBLANK(AI196),"",Short1[[#This Row],[Adj Close]]/AI196-1)</f>
        <v>1.1613584374450259E-2</v>
      </c>
      <c r="AK195" s="29">
        <v>43017</v>
      </c>
      <c r="AL195" s="44">
        <v>55.11423078</v>
      </c>
      <c r="AM195" s="33">
        <f>IF(ISBLANK(AL196),"",Short2[[#This Row],[Adj Close]]/AL196-1)</f>
        <v>7.3520964962665136E-2</v>
      </c>
      <c r="AN195" s="37">
        <v>43017</v>
      </c>
      <c r="AO195" s="44">
        <v>66.430000000000007</v>
      </c>
      <c r="AP195" s="36">
        <f>IF(ISBLANK(AO196),"",Short3[[#This Row],[Adj Close]]/AO196-1)</f>
        <v>-9.5422692709108414E-3</v>
      </c>
    </row>
    <row r="196" spans="1:42" x14ac:dyDescent="0.25">
      <c r="A196" s="37">
        <v>43010</v>
      </c>
      <c r="B196" s="39">
        <v>2549.330078</v>
      </c>
      <c r="C196" s="36">
        <f>IF(ISBLANK(B197), "", GSPC[[#This Row],[Adj Close]]/B197-1)</f>
        <v>1.1895866302212621E-2</v>
      </c>
      <c r="D196" s="37">
        <v>43010</v>
      </c>
      <c r="E196" s="44">
        <v>30.86</v>
      </c>
      <c r="F196" s="36">
        <f>IF(ISBLANK(E197), "", Long0[[#This Row],[Adj Close]]/E197-1)</f>
        <v>-1.216389244558258E-2</v>
      </c>
      <c r="G196" s="29">
        <v>43010</v>
      </c>
      <c r="H196" s="44">
        <v>66.260000000000005</v>
      </c>
      <c r="I196" s="33">
        <f>IF(ISBLANK(H197),"",Long1[[#This Row],[Adj Close]]/H197-1)</f>
        <v>3.531250000000008E-2</v>
      </c>
      <c r="J196" s="37">
        <v>43010</v>
      </c>
      <c r="K196" s="44">
        <v>21.3</v>
      </c>
      <c r="L196" s="36">
        <f>IF(ISBLANK(K197),"",Long2[[#This Row],[Adj Close]]/K197-1)</f>
        <v>1.7191977077363862E-2</v>
      </c>
      <c r="M196" s="29">
        <v>43010</v>
      </c>
      <c r="N196" s="44">
        <v>38.18</v>
      </c>
      <c r="O196" s="33">
        <f>IF(ISBLANK(N197),"",Long3[[#This Row],[Adj Close]]/N197-1)</f>
        <v>-1.6232929657304829E-2</v>
      </c>
      <c r="P196" s="37">
        <v>43010</v>
      </c>
      <c r="Q196" s="44">
        <v>40.812777449999999</v>
      </c>
      <c r="R196" s="36">
        <f>IF(ISBLANK(Q197),"",Long4[[#This Row],[Adj Close]]/Q197-1)</f>
        <v>5.2697616060225716E-2</v>
      </c>
      <c r="S196" s="29">
        <v>43010</v>
      </c>
      <c r="T196" s="44">
        <v>28.554081134</v>
      </c>
      <c r="U196" s="33">
        <f>IF(ISBLANK(T197),"",Long5[[#This Row],[Adj Close]]/T197-1)</f>
        <v>-3.8084246944503741E-2</v>
      </c>
      <c r="V196" s="37">
        <v>43010</v>
      </c>
      <c r="W196" s="44">
        <v>127.85</v>
      </c>
      <c r="X196" s="36">
        <f>IF(ISBLANK(W197),"",Long6[[#This Row],[Adj Close]]/W197-1)</f>
        <v>-5.9926470588235303E-2</v>
      </c>
      <c r="AE196" s="29">
        <v>43010</v>
      </c>
      <c r="AF196" s="44">
        <v>63.64</v>
      </c>
      <c r="AG196" s="33">
        <f>IF(ISBLANK(AF197),"",Short0[[#This Row],[Adj Close]]/AF197-1)</f>
        <v>3.1436655139893688E-4</v>
      </c>
      <c r="AH196" s="37">
        <v>43010</v>
      </c>
      <c r="AI196" s="44">
        <v>56.83</v>
      </c>
      <c r="AJ196" s="36">
        <f>IF(ISBLANK(AI197),"",Short1[[#This Row],[Adj Close]]/AI197-1)</f>
        <v>5.3382761816496593E-2</v>
      </c>
      <c r="AK196" s="29">
        <v>43010</v>
      </c>
      <c r="AL196" s="44">
        <v>51.339687419999997</v>
      </c>
      <c r="AM196" s="33">
        <f>IF(ISBLANK(AL197),"",Short2[[#This Row],[Adj Close]]/AL197-1)</f>
        <v>3.4462269756387442E-2</v>
      </c>
      <c r="AN196" s="37">
        <v>43010</v>
      </c>
      <c r="AO196" s="44">
        <v>67.069999999999993</v>
      </c>
      <c r="AP196" s="36">
        <f>IF(ISBLANK(AO197),"",Short3[[#This Row],[Adj Close]]/AO197-1)</f>
        <v>-2.0732953715870917E-2</v>
      </c>
    </row>
    <row r="197" spans="1:42" x14ac:dyDescent="0.25">
      <c r="A197" s="37">
        <v>43003</v>
      </c>
      <c r="B197" s="39">
        <v>2519.360107</v>
      </c>
      <c r="C197" s="36">
        <f>IF(ISBLANK(B198), "", GSPC[[#This Row],[Adj Close]]/B198-1)</f>
        <v>6.8499717045860109E-3</v>
      </c>
      <c r="D197" s="37">
        <v>43003</v>
      </c>
      <c r="E197" s="44">
        <v>31.24</v>
      </c>
      <c r="F197" s="36">
        <f>IF(ISBLANK(E198), "", Long0[[#This Row],[Adj Close]]/E198-1)</f>
        <v>-4.9589291146942438E-2</v>
      </c>
      <c r="G197" s="29">
        <v>43003</v>
      </c>
      <c r="H197" s="44">
        <v>64</v>
      </c>
      <c r="I197" s="33">
        <f>IF(ISBLANK(H198),"",Long1[[#This Row],[Adj Close]]/H198-1)</f>
        <v>5.925190334326369E-2</v>
      </c>
      <c r="J197" s="37">
        <v>43003</v>
      </c>
      <c r="K197" s="44">
        <v>20.94</v>
      </c>
      <c r="L197" s="36">
        <f>IF(ISBLANK(K198),"",Long2[[#This Row],[Adj Close]]/K198-1)</f>
        <v>2.4461839530332652E-2</v>
      </c>
      <c r="M197" s="29">
        <v>43003</v>
      </c>
      <c r="N197" s="44">
        <v>38.81</v>
      </c>
      <c r="O197" s="33">
        <f>IF(ISBLANK(N198),"",Long3[[#This Row],[Adj Close]]/N198-1)</f>
        <v>-7.9243353783229331E-3</v>
      </c>
      <c r="P197" s="37">
        <v>43003</v>
      </c>
      <c r="Q197" s="44">
        <v>38.76970635</v>
      </c>
      <c r="R197" s="36">
        <f>IF(ISBLANK(Q198),"",Long4[[#This Row],[Adj Close]]/Q198-1)</f>
        <v>2.5740025740025763E-2</v>
      </c>
      <c r="S197" s="29">
        <v>43003</v>
      </c>
      <c r="T197" s="44">
        <v>29.684596642999999</v>
      </c>
      <c r="U197" s="33">
        <f>IF(ISBLANK(T198),"",Long5[[#This Row],[Adj Close]]/T198-1)</f>
        <v>3.1240702173533252E-2</v>
      </c>
      <c r="V197" s="37">
        <v>43003</v>
      </c>
      <c r="W197" s="44">
        <v>136</v>
      </c>
      <c r="X197" s="36">
        <f>IF(ISBLANK(W198),"",Long6[[#This Row],[Adj Close]]/W198-1)</f>
        <v>3.0693444486548094E-2</v>
      </c>
      <c r="AE197" s="29">
        <v>43003</v>
      </c>
      <c r="AF197" s="44">
        <v>63.62</v>
      </c>
      <c r="AG197" s="33">
        <f>IF(ISBLANK(AF198),"",Short0[[#This Row],[Adj Close]]/AF198-1)</f>
        <v>-7.3334373537213837E-3</v>
      </c>
      <c r="AH197" s="37">
        <v>43003</v>
      </c>
      <c r="AI197" s="44">
        <v>53.95</v>
      </c>
      <c r="AJ197" s="36">
        <f>IF(ISBLANK(AI198),"",Short1[[#This Row],[Adj Close]]/AI198-1)</f>
        <v>-7.5882151421719723E-2</v>
      </c>
      <c r="AK197" s="29">
        <v>43003</v>
      </c>
      <c r="AL197" s="44">
        <v>49.629347459999998</v>
      </c>
      <c r="AM197" s="33">
        <f>IF(ISBLANK(AL198),"",Short2[[#This Row],[Adj Close]]/AL198-1)</f>
        <v>-7.8600903910394093E-3</v>
      </c>
      <c r="AN197" s="37">
        <v>43003</v>
      </c>
      <c r="AO197" s="44">
        <v>68.489999999999995</v>
      </c>
      <c r="AP197" s="36">
        <f>IF(ISBLANK(AO198),"",Short3[[#This Row],[Adj Close]]/AO198-1)</f>
        <v>7.9470198675495318E-3</v>
      </c>
    </row>
    <row r="198" spans="1:42" x14ac:dyDescent="0.25">
      <c r="A198" s="37">
        <v>42996</v>
      </c>
      <c r="B198" s="39">
        <v>2502.219971</v>
      </c>
      <c r="C198" s="36">
        <f>IF(ISBLANK(B199), "", GSPC[[#This Row],[Adj Close]]/B199-1)</f>
        <v>7.9592318143473229E-4</v>
      </c>
      <c r="D198" s="37">
        <v>42996</v>
      </c>
      <c r="E198" s="44">
        <v>32.869999999999997</v>
      </c>
      <c r="F198" s="36">
        <f>IF(ISBLANK(E199), "", Long0[[#This Row],[Adj Close]]/E199-1)</f>
        <v>3.0084612973989344E-2</v>
      </c>
      <c r="G198" s="29">
        <v>42996</v>
      </c>
      <c r="H198" s="44">
        <v>60.42</v>
      </c>
      <c r="I198" s="33">
        <f>IF(ISBLANK(H199),"",Long1[[#This Row],[Adj Close]]/H199-1)</f>
        <v>6.3291139240506666E-3</v>
      </c>
      <c r="J198" s="37">
        <v>42996</v>
      </c>
      <c r="K198" s="44">
        <v>20.440000000000001</v>
      </c>
      <c r="L198" s="36">
        <f>IF(ISBLANK(K199),"",Long2[[#This Row],[Adj Close]]/K199-1)</f>
        <v>4.6594982078853153E-2</v>
      </c>
      <c r="M198" s="29">
        <v>42996</v>
      </c>
      <c r="N198" s="44">
        <v>39.119999999999997</v>
      </c>
      <c r="O198" s="33">
        <f>IF(ISBLANK(N199),"",Long3[[#This Row],[Adj Close]]/N199-1)</f>
        <v>-1.0214504596527396E-3</v>
      </c>
      <c r="P198" s="37">
        <v>42996</v>
      </c>
      <c r="Q198" s="44">
        <v>37.796815350000003</v>
      </c>
      <c r="R198" s="36">
        <f>IF(ISBLANK(Q199),"",Long4[[#This Row],[Adj Close]]/Q199-1)</f>
        <v>-8.9285714285713969E-3</v>
      </c>
      <c r="S198" s="29">
        <v>42996</v>
      </c>
      <c r="T198" s="44">
        <v>28.785322942000001</v>
      </c>
      <c r="U198" s="33">
        <f>IF(ISBLANK(T199),"",Long5[[#This Row],[Adj Close]]/T199-1)</f>
        <v>3.6386062263946917E-2</v>
      </c>
      <c r="V198" s="37">
        <v>42996</v>
      </c>
      <c r="W198" s="44">
        <v>131.94999999999999</v>
      </c>
      <c r="X198" s="36">
        <f>IF(ISBLANK(W199),"",Long6[[#This Row],[Adj Close]]/W199-1)</f>
        <v>2.0889748549322906E-2</v>
      </c>
      <c r="AE198" s="29">
        <v>42996</v>
      </c>
      <c r="AF198" s="44">
        <v>64.09</v>
      </c>
      <c r="AG198" s="33">
        <f>IF(ISBLANK(AF199),"",Short0[[#This Row],[Adj Close]]/AF199-1)</f>
        <v>1.1042751222590352E-2</v>
      </c>
      <c r="AH198" s="37">
        <v>42996</v>
      </c>
      <c r="AI198" s="44">
        <v>58.38</v>
      </c>
      <c r="AJ198" s="36">
        <f>IF(ISBLANK(AI199),"",Short1[[#This Row],[Adj Close]]/AI199-1)</f>
        <v>4.2313872522763862E-2</v>
      </c>
      <c r="AK198" s="29">
        <v>42996</v>
      </c>
      <c r="AL198" s="44">
        <v>50.022529059999997</v>
      </c>
      <c r="AM198" s="33">
        <f>IF(ISBLANK(AL199),"",Short2[[#This Row],[Adj Close]]/AL199-1)</f>
        <v>2.0453178263484917E-2</v>
      </c>
      <c r="AN198" s="37">
        <v>42996</v>
      </c>
      <c r="AO198" s="44">
        <v>67.95</v>
      </c>
      <c r="AP198" s="36">
        <f>IF(ISBLANK(AO199),"",Short3[[#This Row],[Adj Close]]/AO199-1)</f>
        <v>-6.8693364513300326E-3</v>
      </c>
    </row>
    <row r="199" spans="1:42" x14ac:dyDescent="0.25">
      <c r="A199" s="37">
        <v>42989</v>
      </c>
      <c r="B199" s="39">
        <v>2500.2299800000001</v>
      </c>
      <c r="C199" s="36">
        <f>IF(ISBLANK(B200), "", GSPC[[#This Row],[Adj Close]]/B200-1)</f>
        <v>1.5763214502097833E-2</v>
      </c>
      <c r="D199" s="37">
        <v>42989</v>
      </c>
      <c r="E199" s="44">
        <v>31.91</v>
      </c>
      <c r="F199" s="36">
        <f>IF(ISBLANK(E200), "", Long0[[#This Row],[Adj Close]]/E200-1)</f>
        <v>1.3659466327827108E-2</v>
      </c>
      <c r="G199" s="29">
        <v>42989</v>
      </c>
      <c r="H199" s="44">
        <v>60.04</v>
      </c>
      <c r="I199" s="33">
        <f>IF(ISBLANK(H200),"",Long1[[#This Row],[Adj Close]]/H200-1)</f>
        <v>-1.8954248366013116E-2</v>
      </c>
      <c r="J199" s="37">
        <v>42989</v>
      </c>
      <c r="K199" s="44">
        <v>19.53</v>
      </c>
      <c r="L199" s="36">
        <f>IF(ISBLANK(K200),"",Long2[[#This Row],[Adj Close]]/K200-1)</f>
        <v>-2.2522522522522515E-2</v>
      </c>
      <c r="M199" s="29">
        <v>42989</v>
      </c>
      <c r="N199" s="44">
        <v>39.159999999999997</v>
      </c>
      <c r="O199" s="33">
        <f>IF(ISBLANK(N200),"",Long3[[#This Row],[Adj Close]]/N200-1)</f>
        <v>-2.0387359836901986E-3</v>
      </c>
      <c r="P199" s="37">
        <v>42989</v>
      </c>
      <c r="Q199" s="44">
        <v>38.137327200000001</v>
      </c>
      <c r="R199" s="36">
        <f>IF(ISBLANK(Q200),"",Long4[[#This Row],[Adj Close]]/Q200-1)</f>
        <v>-1.2594458438287215E-2</v>
      </c>
      <c r="S199" s="29">
        <v>42989</v>
      </c>
      <c r="T199" s="44">
        <v>27.774710592999998</v>
      </c>
      <c r="U199" s="33">
        <f>IF(ISBLANK(T200),"",Long5[[#This Row],[Adj Close]]/T200-1)</f>
        <v>6.1709349414340586E-4</v>
      </c>
      <c r="V199" s="37">
        <v>42989</v>
      </c>
      <c r="W199" s="44">
        <v>129.25</v>
      </c>
      <c r="X199" s="36">
        <f>IF(ISBLANK(W200),"",Long6[[#This Row],[Adj Close]]/W200-1)</f>
        <v>1.6915814319433453E-2</v>
      </c>
      <c r="AE199" s="29">
        <v>42989</v>
      </c>
      <c r="AF199" s="44">
        <v>63.39</v>
      </c>
      <c r="AG199" s="33">
        <f>IF(ISBLANK(AF200),"",Short0[[#This Row],[Adj Close]]/AF200-1)</f>
        <v>1.8968011573701871E-2</v>
      </c>
      <c r="AH199" s="37">
        <v>42989</v>
      </c>
      <c r="AI199" s="44">
        <v>56.01</v>
      </c>
      <c r="AJ199" s="36">
        <f>IF(ISBLANK(AI200),"",Short1[[#This Row],[Adj Close]]/AI200-1)</f>
        <v>3.2252119424990733E-2</v>
      </c>
      <c r="AK199" s="29">
        <v>42989</v>
      </c>
      <c r="AL199" s="44">
        <v>49.01991598</v>
      </c>
      <c r="AM199" s="33">
        <f>IF(ISBLANK(AL200),"",Short2[[#This Row],[Adj Close]]/AL200-1)</f>
        <v>-3.6514683153013983E-2</v>
      </c>
      <c r="AN199" s="37">
        <v>42989</v>
      </c>
      <c r="AO199" s="44">
        <v>68.42</v>
      </c>
      <c r="AP199" s="36">
        <f>IF(ISBLANK(AO200),"",Short3[[#This Row],[Adj Close]]/AO200-1)</f>
        <v>1.9824116857952045E-2</v>
      </c>
    </row>
    <row r="200" spans="1:42" x14ac:dyDescent="0.25">
      <c r="A200" s="37">
        <v>42982</v>
      </c>
      <c r="B200" s="39">
        <v>2461.429932</v>
      </c>
      <c r="C200" s="36">
        <f>IF(ISBLANK(B201), "", GSPC[[#This Row],[Adj Close]]/B201-1)</f>
        <v>-6.1053145306331214E-3</v>
      </c>
      <c r="D200" s="37">
        <v>42982</v>
      </c>
      <c r="E200" s="44">
        <v>31.48</v>
      </c>
      <c r="F200" s="36">
        <f>IF(ISBLANK(E201), "", Long0[[#This Row],[Adj Close]]/E201-1)</f>
        <v>4.203905991393575E-2</v>
      </c>
      <c r="G200" s="29">
        <v>42982</v>
      </c>
      <c r="H200" s="44">
        <v>61.2</v>
      </c>
      <c r="I200" s="33">
        <f>IF(ISBLANK(H201),"",Long1[[#This Row],[Adj Close]]/H201-1)</f>
        <v>7.8414096916299636E-2</v>
      </c>
      <c r="J200" s="37">
        <v>42982</v>
      </c>
      <c r="K200" s="44">
        <v>19.98</v>
      </c>
      <c r="L200" s="36">
        <f>IF(ISBLANK(K201),"",Long2[[#This Row],[Adj Close]]/K201-1)</f>
        <v>-1.0401188707280906E-2</v>
      </c>
      <c r="M200" s="29">
        <v>42982</v>
      </c>
      <c r="N200" s="44">
        <v>39.24</v>
      </c>
      <c r="O200" s="33">
        <f>IF(ISBLANK(N201),"",Long3[[#This Row],[Adj Close]]/N201-1)</f>
        <v>-6.5822784810125601E-3</v>
      </c>
      <c r="P200" s="37">
        <v>42982</v>
      </c>
      <c r="Q200" s="44">
        <v>38.623772700000004</v>
      </c>
      <c r="R200" s="36">
        <f>IF(ISBLANK(Q201),"",Long4[[#This Row],[Adj Close]]/Q201-1)</f>
        <v>2.525252525252597E-3</v>
      </c>
      <c r="S200" s="29">
        <v>42982</v>
      </c>
      <c r="T200" s="44">
        <v>27.757581569999999</v>
      </c>
      <c r="U200" s="33">
        <f>IF(ISBLANK(T201),"",Long5[[#This Row],[Adj Close]]/T201-1)</f>
        <v>-6.4646464644150137E-2</v>
      </c>
      <c r="V200" s="37">
        <v>42982</v>
      </c>
      <c r="W200" s="44">
        <v>127.1</v>
      </c>
      <c r="X200" s="36">
        <f>IF(ISBLANK(W201),"",Long6[[#This Row],[Adj Close]]/W201-1)</f>
        <v>0.12777284826974267</v>
      </c>
      <c r="AE200" s="29">
        <v>42982</v>
      </c>
      <c r="AF200" s="44">
        <v>62.21</v>
      </c>
      <c r="AG200" s="33">
        <f>IF(ISBLANK(AF201),"",Short0[[#This Row],[Adj Close]]/AF201-1)</f>
        <v>3.2702523240371928E-2</v>
      </c>
      <c r="AH200" s="37">
        <v>42982</v>
      </c>
      <c r="AI200" s="44">
        <v>54.26</v>
      </c>
      <c r="AJ200" s="36">
        <f>IF(ISBLANK(AI201),"",Short1[[#This Row],[Adj Close]]/AI201-1)</f>
        <v>-0.12200647249190932</v>
      </c>
      <c r="AK200" s="29">
        <v>42982</v>
      </c>
      <c r="AL200" s="44">
        <v>50.877699040000003</v>
      </c>
      <c r="AM200" s="33">
        <f>IF(ISBLANK(AL201),"",Short2[[#This Row],[Adj Close]]/AL201-1)</f>
        <v>1.1134987302207522E-2</v>
      </c>
      <c r="AN200" s="37">
        <v>42982</v>
      </c>
      <c r="AO200" s="44">
        <v>67.09</v>
      </c>
      <c r="AP200" s="36">
        <f>IF(ISBLANK(AO201),"",Short3[[#This Row],[Adj Close]]/AO201-1)</f>
        <v>0.11297279362972801</v>
      </c>
    </row>
    <row r="201" spans="1:42" x14ac:dyDescent="0.25">
      <c r="A201" s="37">
        <v>42975</v>
      </c>
      <c r="B201" s="39">
        <v>2476.5500489999999</v>
      </c>
      <c r="C201" s="36">
        <f>IF(ISBLANK(B202), "", GSPC[[#This Row],[Adj Close]]/B202-1)</f>
        <v>1.3712367462022534E-2</v>
      </c>
      <c r="D201" s="37">
        <v>42975</v>
      </c>
      <c r="E201" s="44">
        <v>30.21</v>
      </c>
      <c r="F201" s="36">
        <f>IF(ISBLANK(E202), "", Long0[[#This Row],[Adj Close]]/E202-1)</f>
        <v>-1.1452879581151709E-2</v>
      </c>
      <c r="G201" s="29">
        <v>42975</v>
      </c>
      <c r="H201" s="44">
        <v>56.75</v>
      </c>
      <c r="I201" s="33">
        <f>IF(ISBLANK(H202),"",Long1[[#This Row],[Adj Close]]/H202-1)</f>
        <v>2.5849602313810616E-2</v>
      </c>
      <c r="J201" s="37">
        <v>42975</v>
      </c>
      <c r="K201" s="44">
        <v>20.190000000000001</v>
      </c>
      <c r="L201" s="36">
        <f>IF(ISBLANK(K202),"",Long2[[#This Row],[Adj Close]]/K202-1)</f>
        <v>4.4776119402984982E-3</v>
      </c>
      <c r="M201" s="29">
        <v>42975</v>
      </c>
      <c r="N201" s="44">
        <v>39.5</v>
      </c>
      <c r="O201" s="33">
        <f>IF(ISBLANK(N202),"",Long3[[#This Row],[Adj Close]]/N202-1)</f>
        <v>1.7516743946419444E-2</v>
      </c>
      <c r="P201" s="37">
        <v>42975</v>
      </c>
      <c r="Q201" s="44">
        <v>38.526483599999999</v>
      </c>
      <c r="R201" s="36">
        <f>IF(ISBLANK(Q202),"",Long4[[#This Row],[Adj Close]]/Q202-1)</f>
        <v>-2.4630541871921263E-2</v>
      </c>
      <c r="S201" s="29">
        <v>42975</v>
      </c>
      <c r="T201" s="44">
        <v>29.676032132</v>
      </c>
      <c r="U201" s="33">
        <f>IF(ISBLANK(T202),"",Long5[[#This Row],[Adj Close]]/T202-1)</f>
        <v>-1.2257696699003229E-2</v>
      </c>
      <c r="V201" s="37">
        <v>42975</v>
      </c>
      <c r="W201" s="44">
        <v>112.7</v>
      </c>
      <c r="X201" s="36">
        <f>IF(ISBLANK(W202),"",Long6[[#This Row],[Adj Close]]/W202-1)</f>
        <v>4.9041462327239493E-3</v>
      </c>
      <c r="AE201" s="29">
        <v>42975</v>
      </c>
      <c r="AF201" s="44">
        <v>60.24</v>
      </c>
      <c r="AG201" s="33">
        <f>IF(ISBLANK(AF202),"",Short0[[#This Row],[Adj Close]]/AF202-1)</f>
        <v>2.1627017135252835E-3</v>
      </c>
      <c r="AH201" s="37">
        <v>42975</v>
      </c>
      <c r="AI201" s="44">
        <v>61.8</v>
      </c>
      <c r="AJ201" s="36">
        <f>IF(ISBLANK(AI202),"",Short1[[#This Row],[Adj Close]]/AI202-1)</f>
        <v>2.7431421446383997E-2</v>
      </c>
      <c r="AK201" s="29">
        <v>42975</v>
      </c>
      <c r="AL201" s="44">
        <v>50.317415259999997</v>
      </c>
      <c r="AM201" s="33">
        <f>IF(ISBLANK(AL202),"",Short2[[#This Row],[Adj Close]]/AL202-1)</f>
        <v>-3.1959152798789692E-2</v>
      </c>
      <c r="AN201" s="37">
        <v>42975</v>
      </c>
      <c r="AO201" s="44">
        <v>60.28</v>
      </c>
      <c r="AP201" s="36">
        <f>IF(ISBLANK(AO202),"",Short3[[#This Row],[Adj Close]]/AO202-1)</f>
        <v>1.893171061528065E-2</v>
      </c>
    </row>
    <row r="202" spans="1:42" x14ac:dyDescent="0.25">
      <c r="A202" s="37">
        <v>42968</v>
      </c>
      <c r="B202" s="39">
        <v>2443.0500489999999</v>
      </c>
      <c r="C202" s="36">
        <f>IF(ISBLANK(B203), "", GSPC[[#This Row],[Adj Close]]/B203-1)</f>
        <v>7.2148583399525013E-3</v>
      </c>
      <c r="D202" s="37">
        <v>42968</v>
      </c>
      <c r="E202" s="44">
        <v>30.56</v>
      </c>
      <c r="F202" s="36">
        <f>IF(ISBLANK(E203), "", Long0[[#This Row],[Adj Close]]/E203-1)</f>
        <v>-5.3576958810777398E-2</v>
      </c>
      <c r="G202" s="29">
        <v>42968</v>
      </c>
      <c r="H202" s="44">
        <v>55.32</v>
      </c>
      <c r="I202" s="33">
        <f>IF(ISBLANK(H203),"",Long1[[#This Row],[Adj Close]]/H203-1)</f>
        <v>6.0010911074741546E-3</v>
      </c>
      <c r="J202" s="37">
        <v>42968</v>
      </c>
      <c r="K202" s="44">
        <v>20.100000000000001</v>
      </c>
      <c r="L202" s="36">
        <f>IF(ISBLANK(K203),"",Long2[[#This Row],[Adj Close]]/K203-1)</f>
        <v>-2.4745269286753913E-2</v>
      </c>
      <c r="M202" s="29">
        <v>42968</v>
      </c>
      <c r="N202" s="44">
        <v>38.82</v>
      </c>
      <c r="O202" s="33">
        <f>IF(ISBLANK(N203),"",Long3[[#This Row],[Adj Close]]/N203-1)</f>
        <v>1.8064516129032704E-3</v>
      </c>
      <c r="P202" s="37">
        <v>42968</v>
      </c>
      <c r="Q202" s="44">
        <v>39.499374600000003</v>
      </c>
      <c r="R202" s="36">
        <f>IF(ISBLANK(Q203),"",Long4[[#This Row],[Adj Close]]/Q203-1)</f>
        <v>-1.4563106796116498E-2</v>
      </c>
      <c r="S202" s="29">
        <v>42968</v>
      </c>
      <c r="T202" s="44">
        <v>30.044306123999998</v>
      </c>
      <c r="U202" s="33">
        <f>IF(ISBLANK(T203),"",Long5[[#This Row],[Adj Close]]/T203-1)</f>
        <v>6.8209500605981743E-2</v>
      </c>
      <c r="V202" s="37">
        <v>42968</v>
      </c>
      <c r="W202" s="44">
        <v>112.15</v>
      </c>
      <c r="X202" s="36">
        <f>IF(ISBLANK(W203),"",Long6[[#This Row],[Adj Close]]/W203-1)</f>
        <v>1.5391579900407404E-2</v>
      </c>
      <c r="AE202" s="29">
        <v>42968</v>
      </c>
      <c r="AF202" s="44">
        <v>60.11</v>
      </c>
      <c r="AG202" s="33">
        <f>IF(ISBLANK(AF203),"",Short0[[#This Row],[Adj Close]]/AF203-1)</f>
        <v>-8.3111702127658393E-4</v>
      </c>
      <c r="AH202" s="37">
        <v>42968</v>
      </c>
      <c r="AI202" s="44">
        <v>60.15</v>
      </c>
      <c r="AJ202" s="36">
        <f>IF(ISBLANK(AI203),"",Short1[[#This Row],[Adj Close]]/AI203-1)</f>
        <v>6.1893609902976543E-3</v>
      </c>
      <c r="AK202" s="29">
        <v>42968</v>
      </c>
      <c r="AL202" s="44">
        <v>51.978607519999997</v>
      </c>
      <c r="AM202" s="33">
        <f>IF(ISBLANK(AL203),"",Short2[[#This Row],[Adj Close]]/AL203-1)</f>
        <v>-5.2671181339353224E-3</v>
      </c>
      <c r="AN202" s="37">
        <v>42968</v>
      </c>
      <c r="AO202" s="44">
        <v>59.16</v>
      </c>
      <c r="AP202" s="36">
        <f>IF(ISBLANK(AO203),"",Short3[[#This Row],[Adj Close]]/AO203-1)</f>
        <v>4.0999472109801038E-2</v>
      </c>
    </row>
    <row r="203" spans="1:42" x14ac:dyDescent="0.25">
      <c r="A203" s="37">
        <v>42961</v>
      </c>
      <c r="B203" s="39">
        <v>2425.5500489999999</v>
      </c>
      <c r="C203" s="36">
        <f>IF(ISBLANK(B204), "", GSPC[[#This Row],[Adj Close]]/B204-1)</f>
        <v>-6.4596278082125203E-3</v>
      </c>
      <c r="D203" s="37">
        <v>42961</v>
      </c>
      <c r="E203" s="44">
        <v>32.29</v>
      </c>
      <c r="F203" s="36">
        <f>IF(ISBLANK(E204), "", Long0[[#This Row],[Adj Close]]/E204-1)</f>
        <v>-6.9452449567723451E-2</v>
      </c>
      <c r="G203" s="29">
        <v>42961</v>
      </c>
      <c r="H203" s="44">
        <v>54.99</v>
      </c>
      <c r="I203" s="33">
        <f>IF(ISBLANK(H204),"",Long1[[#This Row],[Adj Close]]/H204-1)</f>
        <v>-5.4016858764837417E-2</v>
      </c>
      <c r="J203" s="37">
        <v>42961</v>
      </c>
      <c r="K203" s="44">
        <v>20.61</v>
      </c>
      <c r="L203" s="36">
        <f>IF(ISBLANK(K204),"",Long2[[#This Row],[Adj Close]]/K204-1)</f>
        <v>-7.6612903225806495E-2</v>
      </c>
      <c r="M203" s="29">
        <v>42961</v>
      </c>
      <c r="N203" s="44">
        <v>38.75</v>
      </c>
      <c r="O203" s="33">
        <f>IF(ISBLANK(N204),"",Long3[[#This Row],[Adj Close]]/N204-1)</f>
        <v>-9.2048069547430167E-3</v>
      </c>
      <c r="P203" s="37">
        <v>42961</v>
      </c>
      <c r="Q203" s="44">
        <v>40.083109200000003</v>
      </c>
      <c r="R203" s="36">
        <f>IF(ISBLANK(Q204),"",Long4[[#This Row],[Adj Close]]/Q204-1)</f>
        <v>-1.2121212121212199E-3</v>
      </c>
      <c r="S203" s="29">
        <v>42961</v>
      </c>
      <c r="T203" s="44">
        <v>28.125855562000002</v>
      </c>
      <c r="U203" s="33">
        <f>IF(ISBLANK(T204),"",Long5[[#This Row],[Adj Close]]/T204-1)</f>
        <v>9.102990033310232E-2</v>
      </c>
      <c r="V203" s="37">
        <v>42961</v>
      </c>
      <c r="W203" s="44">
        <v>110.45</v>
      </c>
      <c r="X203" s="36">
        <f>IF(ISBLANK(W204),"",Long6[[#This Row],[Adj Close]]/W204-1)</f>
        <v>-7.2628043660789232E-2</v>
      </c>
      <c r="AE203" s="29">
        <v>42961</v>
      </c>
      <c r="AF203" s="44">
        <v>60.16</v>
      </c>
      <c r="AG203" s="33">
        <f>IF(ISBLANK(AF204),"",Short0[[#This Row],[Adj Close]]/AF204-1)</f>
        <v>-1.0200723922342947E-2</v>
      </c>
      <c r="AH203" s="37">
        <v>42961</v>
      </c>
      <c r="AI203" s="44">
        <v>59.78</v>
      </c>
      <c r="AJ203" s="36">
        <f>IF(ISBLANK(AI204),"",Short1[[#This Row],[Adj Close]]/AI204-1)</f>
        <v>1.5077902496232198E-3</v>
      </c>
      <c r="AK203" s="29">
        <v>42961</v>
      </c>
      <c r="AL203" s="44">
        <v>52.253834640000001</v>
      </c>
      <c r="AM203" s="33">
        <f>IF(ISBLANK(AL204),"",Short2[[#This Row],[Adj Close]]/AL204-1)</f>
        <v>-1.3179877482829006E-2</v>
      </c>
      <c r="AN203" s="37">
        <v>42961</v>
      </c>
      <c r="AO203" s="44">
        <v>56.83</v>
      </c>
      <c r="AP203" s="36">
        <f>IF(ISBLANK(AO204),"",Short3[[#This Row],[Adj Close]]/AO204-1)</f>
        <v>-4.326599326599323E-2</v>
      </c>
    </row>
    <row r="204" spans="1:42" x14ac:dyDescent="0.25">
      <c r="A204" s="37">
        <v>42954</v>
      </c>
      <c r="B204" s="39">
        <v>2441.320068</v>
      </c>
      <c r="C204" s="36">
        <f>IF(ISBLANK(B205), "", GSPC[[#This Row],[Adj Close]]/B205-1)</f>
        <v>-1.4336877735542375E-2</v>
      </c>
      <c r="D204" s="37">
        <v>42954</v>
      </c>
      <c r="E204" s="44">
        <v>34.700000000000003</v>
      </c>
      <c r="F204" s="36">
        <f>IF(ISBLANK(E205), "", Long0[[#This Row],[Adj Close]]/E205-1)</f>
        <v>-9.8467134320602723E-2</v>
      </c>
      <c r="G204" s="29">
        <v>42954</v>
      </c>
      <c r="H204" s="44">
        <v>58.13</v>
      </c>
      <c r="I204" s="33">
        <f>IF(ISBLANK(H205),"",Long1[[#This Row],[Adj Close]]/H205-1)</f>
        <v>-1.956485073368186E-2</v>
      </c>
      <c r="J204" s="37">
        <v>42954</v>
      </c>
      <c r="K204" s="44">
        <v>22.32</v>
      </c>
      <c r="L204" s="36">
        <f>IF(ISBLANK(K205),"",Long2[[#This Row],[Adj Close]]/K205-1)</f>
        <v>-6.5326633165829096E-2</v>
      </c>
      <c r="M204" s="29">
        <v>42954</v>
      </c>
      <c r="N204" s="44">
        <v>39.11</v>
      </c>
      <c r="O204" s="33">
        <f>IF(ISBLANK(N205),"",Long3[[#This Row],[Adj Close]]/N205-1)</f>
        <v>2.5970619097586578E-2</v>
      </c>
      <c r="P204" s="37">
        <v>42954</v>
      </c>
      <c r="Q204" s="44">
        <v>40.131753750000001</v>
      </c>
      <c r="R204" s="36">
        <f>IF(ISBLANK(Q205),"",Long4[[#This Row],[Adj Close]]/Q205-1)</f>
        <v>-3.6231884057970065E-3</v>
      </c>
      <c r="S204" s="29">
        <v>42954</v>
      </c>
      <c r="T204" s="44">
        <v>25.779179427999999</v>
      </c>
      <c r="U204" s="33">
        <f>IF(ISBLANK(T205),"",Long5[[#This Row],[Adj Close]]/T205-1)</f>
        <v>3.3333333575935598E-3</v>
      </c>
      <c r="V204" s="37">
        <v>42954</v>
      </c>
      <c r="W204" s="44">
        <v>119.1</v>
      </c>
      <c r="X204" s="36">
        <f>IF(ISBLANK(W205),"",Long6[[#This Row],[Adj Close]]/W205-1)</f>
        <v>-1.2028204064703507E-2</v>
      </c>
      <c r="AE204" s="29">
        <v>42954</v>
      </c>
      <c r="AF204" s="44">
        <v>60.78</v>
      </c>
      <c r="AG204" s="33">
        <f>IF(ISBLANK(AF205),"",Short0[[#This Row],[Adj Close]]/AF205-1)</f>
        <v>-2.3928055243295332E-2</v>
      </c>
      <c r="AH204" s="37">
        <v>42954</v>
      </c>
      <c r="AI204" s="44">
        <v>59.69</v>
      </c>
      <c r="AJ204" s="36">
        <f>IF(ISBLANK(AI205),"",Short1[[#This Row],[Adj Close]]/AI205-1)</f>
        <v>4.6275197195442708E-2</v>
      </c>
      <c r="AK204" s="29">
        <v>42954</v>
      </c>
      <c r="AL204" s="44">
        <v>52.951731979999998</v>
      </c>
      <c r="AM204" s="33">
        <f>IF(ISBLANK(AL205),"",Short2[[#This Row],[Adj Close]]/AL205-1)</f>
        <v>1.584009051480284E-2</v>
      </c>
      <c r="AN204" s="37">
        <v>42954</v>
      </c>
      <c r="AO204" s="44">
        <v>59.4</v>
      </c>
      <c r="AP204" s="36">
        <f>IF(ISBLANK(AO205),"",Short3[[#This Row],[Adj Close]]/AO205-1)</f>
        <v>-1.5415216310293411E-2</v>
      </c>
    </row>
    <row r="205" spans="1:42" x14ac:dyDescent="0.25">
      <c r="A205" s="37">
        <v>42947</v>
      </c>
      <c r="B205" s="39">
        <v>2476.830078</v>
      </c>
      <c r="C205" s="36">
        <f>IF(ISBLANK(B206), "", GSPC[[#This Row],[Adj Close]]/B206-1)</f>
        <v>1.9133448535626485E-3</v>
      </c>
      <c r="D205" s="37">
        <v>42947</v>
      </c>
      <c r="E205" s="44">
        <v>38.49</v>
      </c>
      <c r="F205" s="36">
        <f>IF(ISBLANK(E206), "", Long0[[#This Row],[Adj Close]]/E206-1)</f>
        <v>-2.532286654849325E-2</v>
      </c>
      <c r="G205" s="29">
        <v>42947</v>
      </c>
      <c r="H205" s="44">
        <v>59.29</v>
      </c>
      <c r="I205" s="33">
        <f>IF(ISBLANK(H206),"",Long1[[#This Row],[Adj Close]]/H206-1)</f>
        <v>-2.0000000000000018E-2</v>
      </c>
      <c r="J205" s="37">
        <v>42947</v>
      </c>
      <c r="K205" s="44">
        <v>23.88</v>
      </c>
      <c r="L205" s="36">
        <f>IF(ISBLANK(K206),"",Long2[[#This Row],[Adj Close]]/K206-1)</f>
        <v>-2.2513303315595645E-2</v>
      </c>
      <c r="M205" s="29">
        <v>42947</v>
      </c>
      <c r="N205" s="44">
        <v>38.119999999999997</v>
      </c>
      <c r="O205" s="33">
        <f>IF(ISBLANK(N206),"",Long3[[#This Row],[Adj Close]]/N206-1)</f>
        <v>-3.138075313807609E-3</v>
      </c>
      <c r="P205" s="37">
        <v>42947</v>
      </c>
      <c r="Q205" s="44">
        <v>40.277687399999998</v>
      </c>
      <c r="R205" s="36">
        <f>IF(ISBLANK(Q206),"",Long4[[#This Row],[Adj Close]]/Q206-1)</f>
        <v>-7.194244604316502E-3</v>
      </c>
      <c r="S205" s="29">
        <v>42947</v>
      </c>
      <c r="T205" s="44">
        <v>25.693534313000001</v>
      </c>
      <c r="U205" s="33">
        <f>IF(ISBLANK(T206),"",Long5[[#This Row],[Adj Close]]/T206-1)</f>
        <v>-4.0000000010461778E-2</v>
      </c>
      <c r="V205" s="37">
        <v>42947</v>
      </c>
      <c r="W205" s="44">
        <v>120.55</v>
      </c>
      <c r="X205" s="36">
        <f>IF(ISBLANK(W206),"",Long6[[#This Row],[Adj Close]]/W206-1)</f>
        <v>-2.2699635184434519E-2</v>
      </c>
      <c r="AE205" s="29">
        <v>42947</v>
      </c>
      <c r="AF205" s="44">
        <v>62.27</v>
      </c>
      <c r="AG205" s="33">
        <f>IF(ISBLANK(AF206),"",Short0[[#This Row],[Adj Close]]/AF206-1)</f>
        <v>1.7696267696267753E-3</v>
      </c>
      <c r="AH205" s="37">
        <v>42947</v>
      </c>
      <c r="AI205" s="44">
        <v>57.05</v>
      </c>
      <c r="AJ205" s="36">
        <f>IF(ISBLANK(AI206),"",Short1[[#This Row],[Adj Close]]/AI206-1)</f>
        <v>5.7264640474425477E-2</v>
      </c>
      <c r="AK205" s="29">
        <v>42947</v>
      </c>
      <c r="AL205" s="44">
        <v>52.126050620000001</v>
      </c>
      <c r="AM205" s="33">
        <f>IF(ISBLANK(AL206),"",Short2[[#This Row],[Adj Close]]/AL206-1)</f>
        <v>-4.3184378520465527E-3</v>
      </c>
      <c r="AN205" s="37">
        <v>42947</v>
      </c>
      <c r="AO205" s="44">
        <v>60.33</v>
      </c>
      <c r="AP205" s="36">
        <f>IF(ISBLANK(AO206),"",Short3[[#This Row],[Adj Close]]/AO206-1)</f>
        <v>-1.9980506822612099E-2</v>
      </c>
    </row>
    <row r="206" spans="1:42" x14ac:dyDescent="0.25">
      <c r="A206" s="37">
        <v>42940</v>
      </c>
      <c r="B206" s="39">
        <v>2472.1000979999999</v>
      </c>
      <c r="C206" s="36">
        <f>IF(ISBLANK(B207), "", GSPC[[#This Row],[Adj Close]]/B207-1)</f>
        <v>-1.7793078901084947E-4</v>
      </c>
      <c r="D206" s="37">
        <v>42940</v>
      </c>
      <c r="E206" s="44">
        <v>39.49</v>
      </c>
      <c r="F206" s="36">
        <f>IF(ISBLANK(E207), "", Long0[[#This Row],[Adj Close]]/E207-1)</f>
        <v>1.1267605633803024E-2</v>
      </c>
      <c r="G206" s="29">
        <v>42940</v>
      </c>
      <c r="H206" s="44">
        <v>60.5</v>
      </c>
      <c r="I206" s="33">
        <f>IF(ISBLANK(H207),"",Long1[[#This Row],[Adj Close]]/H207-1)</f>
        <v>-3.9072426937738269E-2</v>
      </c>
      <c r="J206" s="37">
        <v>42940</v>
      </c>
      <c r="K206" s="44">
        <v>24.43</v>
      </c>
      <c r="L206" s="36">
        <f>IF(ISBLANK(K207),"",Long2[[#This Row],[Adj Close]]/K207-1)</f>
        <v>2.4318658280922278E-2</v>
      </c>
      <c r="M206" s="29">
        <v>42940</v>
      </c>
      <c r="N206" s="44">
        <v>38.24</v>
      </c>
      <c r="O206" s="33">
        <f>IF(ISBLANK(N207),"",Long3[[#This Row],[Adj Close]]/N207-1)</f>
        <v>2.1367521367521514E-2</v>
      </c>
      <c r="P206" s="37">
        <v>42940</v>
      </c>
      <c r="Q206" s="44">
        <v>40.569554699999998</v>
      </c>
      <c r="R206" s="36">
        <f>IF(ISBLANK(Q207),"",Long4[[#This Row],[Adj Close]]/Q207-1)</f>
        <v>1.9559902200488866E-2</v>
      </c>
      <c r="S206" s="29">
        <v>42940</v>
      </c>
      <c r="T206" s="44">
        <v>26.764098242999999</v>
      </c>
      <c r="U206" s="33">
        <f>IF(ISBLANK(T207),"",Long5[[#This Row],[Adj Close]]/T207-1)</f>
        <v>3.067282323044096E-2</v>
      </c>
      <c r="V206" s="37">
        <v>42940</v>
      </c>
      <c r="W206" s="44">
        <v>123.35</v>
      </c>
      <c r="X206" s="36">
        <f>IF(ISBLANK(W207),"",Long6[[#This Row],[Adj Close]]/W207-1)</f>
        <v>6.7041522491349426E-2</v>
      </c>
      <c r="AE206" s="29">
        <v>42940</v>
      </c>
      <c r="AF206" s="44">
        <v>62.16</v>
      </c>
      <c r="AG206" s="33">
        <f>IF(ISBLANK(AF207),"",Short0[[#This Row],[Adj Close]]/AF207-1)</f>
        <v>-1.6084928422077649E-4</v>
      </c>
      <c r="AH206" s="37">
        <v>42940</v>
      </c>
      <c r="AI206" s="44">
        <v>53.96</v>
      </c>
      <c r="AJ206" s="36">
        <f>IF(ISBLANK(AI207),"",Short1[[#This Row],[Adj Close]]/AI207-1)</f>
        <v>-1.2806439809732839E-2</v>
      </c>
      <c r="AK206" s="29">
        <v>42940</v>
      </c>
      <c r="AL206" s="44">
        <v>52.352130039999999</v>
      </c>
      <c r="AM206" s="33">
        <f>IF(ISBLANK(AL207),"",Short2[[#This Row],[Adj Close]]/AL207-1)</f>
        <v>-1.0037174721189701E-2</v>
      </c>
      <c r="AN206" s="37">
        <v>42940</v>
      </c>
      <c r="AO206" s="44">
        <v>61.56</v>
      </c>
      <c r="AP206" s="36">
        <f>IF(ISBLANK(AO207),"",Short3[[#This Row],[Adj Close]]/AO207-1)</f>
        <v>1.9542894998343829E-2</v>
      </c>
    </row>
    <row r="207" spans="1:42" x14ac:dyDescent="0.25">
      <c r="A207" s="37">
        <v>42933</v>
      </c>
      <c r="B207" s="39">
        <v>2472.540039</v>
      </c>
      <c r="C207" s="36">
        <f>IF(ISBLANK(B208), "", GSPC[[#This Row],[Adj Close]]/B208-1)</f>
        <v>5.3959178504523475E-3</v>
      </c>
      <c r="D207" s="37">
        <v>42933</v>
      </c>
      <c r="E207" s="44">
        <v>39.049999999999997</v>
      </c>
      <c r="F207" s="36">
        <f>IF(ISBLANK(E208), "", Long0[[#This Row],[Adj Close]]/E208-1)</f>
        <v>3.7184594953519223E-2</v>
      </c>
      <c r="G207" s="29">
        <v>42933</v>
      </c>
      <c r="H207" s="44">
        <v>62.96</v>
      </c>
      <c r="I207" s="33">
        <f>IF(ISBLANK(H208),"",Long1[[#This Row],[Adj Close]]/H208-1)</f>
        <v>-6.6266961186494111E-3</v>
      </c>
      <c r="J207" s="37">
        <v>42933</v>
      </c>
      <c r="K207" s="44">
        <v>23.85</v>
      </c>
      <c r="L207" s="36">
        <f>IF(ISBLANK(K208),"",Long2[[#This Row],[Adj Close]]/K208-1)</f>
        <v>6.4732142857143016E-2</v>
      </c>
      <c r="M207" s="29">
        <v>42933</v>
      </c>
      <c r="N207" s="44">
        <v>37.44</v>
      </c>
      <c r="O207" s="33">
        <f>IF(ISBLANK(N208),"",Long3[[#This Row],[Adj Close]]/N208-1)</f>
        <v>-1.5514067841178147E-2</v>
      </c>
      <c r="P207" s="37">
        <v>42933</v>
      </c>
      <c r="Q207" s="44">
        <v>39.791241900000003</v>
      </c>
      <c r="R207" s="36">
        <f>IF(ISBLANK(Q208),"",Long4[[#This Row],[Adj Close]]/Q208-1)</f>
        <v>-2.4390243902437936E-3</v>
      </c>
      <c r="S207" s="29">
        <v>42933</v>
      </c>
      <c r="T207" s="44">
        <v>25.967598679000002</v>
      </c>
      <c r="U207" s="33">
        <f>IF(ISBLANK(T208),"",Long5[[#This Row],[Adj Close]]/T208-1)</f>
        <v>5.3050397876956978E-3</v>
      </c>
      <c r="V207" s="37">
        <v>42933</v>
      </c>
      <c r="W207" s="44">
        <v>115.6</v>
      </c>
      <c r="X207" s="36">
        <f>IF(ISBLANK(W208),"",Long6[[#This Row],[Adj Close]]/W208-1)</f>
        <v>5.2344105598543411E-2</v>
      </c>
      <c r="AE207" s="29">
        <v>42933</v>
      </c>
      <c r="AF207" s="44">
        <v>62.17</v>
      </c>
      <c r="AG207" s="33">
        <f>IF(ISBLANK(AF208),"",Short0[[#This Row],[Adj Close]]/AF208-1)</f>
        <v>1.0073111291632797E-2</v>
      </c>
      <c r="AH207" s="37">
        <v>42933</v>
      </c>
      <c r="AI207" s="44">
        <v>54.66</v>
      </c>
      <c r="AJ207" s="36">
        <f>IF(ISBLANK(AI208),"",Short1[[#This Row],[Adj Close]]/AI208-1)</f>
        <v>-4.8066875653082652E-2</v>
      </c>
      <c r="AK207" s="29">
        <v>42933</v>
      </c>
      <c r="AL207" s="44">
        <v>52.882925200000003</v>
      </c>
      <c r="AM207" s="33">
        <f>IF(ISBLANK(AL208),"",Short2[[#This Row],[Adj Close]]/AL208-1)</f>
        <v>3.7208405629458374E-2</v>
      </c>
      <c r="AN207" s="37">
        <v>42933</v>
      </c>
      <c r="AO207" s="44">
        <v>60.38</v>
      </c>
      <c r="AP207" s="36">
        <f>IF(ISBLANK(AO208),"",Short3[[#This Row],[Adj Close]]/AO208-1)</f>
        <v>7.304069664119428E-2</v>
      </c>
    </row>
    <row r="208" spans="1:42" x14ac:dyDescent="0.25">
      <c r="A208" s="37">
        <v>42926</v>
      </c>
      <c r="B208" s="39">
        <v>2459.2700199999999</v>
      </c>
      <c r="C208" s="36">
        <f>IF(ISBLANK(B209), "", GSPC[[#This Row],[Adj Close]]/B209-1)</f>
        <v>1.4056725255798375E-2</v>
      </c>
      <c r="D208" s="37">
        <v>42926</v>
      </c>
      <c r="E208" s="44">
        <v>37.65</v>
      </c>
      <c r="F208" s="36">
        <f>IF(ISBLANK(E209), "", Long0[[#This Row],[Adj Close]]/E209-1)</f>
        <v>-2.8637770897832815E-2</v>
      </c>
      <c r="G208" s="29">
        <v>42926</v>
      </c>
      <c r="H208" s="44">
        <v>63.38</v>
      </c>
      <c r="I208" s="33">
        <f>IF(ISBLANK(H209),"",Long1[[#This Row],[Adj Close]]/H209-1)</f>
        <v>-2.1309450277949393E-2</v>
      </c>
      <c r="J208" s="37">
        <v>42926</v>
      </c>
      <c r="K208" s="44">
        <v>22.4</v>
      </c>
      <c r="L208" s="36">
        <f>IF(ISBLANK(K209),"",Long2[[#This Row],[Adj Close]]/K209-1)</f>
        <v>-9.2879256965944235E-3</v>
      </c>
      <c r="M208" s="29">
        <v>42926</v>
      </c>
      <c r="N208" s="44">
        <v>38.03</v>
      </c>
      <c r="O208" s="33">
        <f>IF(ISBLANK(N209),"",Long3[[#This Row],[Adj Close]]/N209-1)</f>
        <v>-1.6295913088463454E-2</v>
      </c>
      <c r="P208" s="37">
        <v>42926</v>
      </c>
      <c r="Q208" s="44">
        <v>39.888531</v>
      </c>
      <c r="R208" s="36">
        <f>IF(ISBLANK(Q209),"",Long4[[#This Row],[Adj Close]]/Q209-1)</f>
        <v>7.3710073710073765E-3</v>
      </c>
      <c r="S208" s="29">
        <v>42926</v>
      </c>
      <c r="T208" s="44">
        <v>25.830566495999999</v>
      </c>
      <c r="U208" s="33">
        <f>IF(ISBLANK(T209),"",Long5[[#This Row],[Adj Close]]/T209-1)</f>
        <v>-3.826530613964052E-2</v>
      </c>
      <c r="V208" s="37">
        <v>42926</v>
      </c>
      <c r="W208" s="44">
        <v>109.85</v>
      </c>
      <c r="X208" s="36">
        <f>IF(ISBLANK(W209),"",Long6[[#This Row],[Adj Close]]/W209-1)</f>
        <v>-7.2300045187528861E-3</v>
      </c>
      <c r="AE208" s="29">
        <v>42926</v>
      </c>
      <c r="AF208" s="44">
        <v>61.55</v>
      </c>
      <c r="AG208" s="33">
        <f>IF(ISBLANK(AF209),"",Short0[[#This Row],[Adj Close]]/AF209-1)</f>
        <v>-3.0861281687923126E-2</v>
      </c>
      <c r="AH208" s="37">
        <v>42926</v>
      </c>
      <c r="AI208" s="44">
        <v>57.42</v>
      </c>
      <c r="AJ208" s="36">
        <f>IF(ISBLANK(AI209),"",Short1[[#This Row],[Adj Close]]/AI209-1)</f>
        <v>2.7942717429270125E-3</v>
      </c>
      <c r="AK208" s="29">
        <v>42926</v>
      </c>
      <c r="AL208" s="44">
        <v>50.985823979999999</v>
      </c>
      <c r="AM208" s="33">
        <f>IF(ISBLANK(AL209),"",Short2[[#This Row],[Adj Close]]/AL209-1)</f>
        <v>-1.574952561669829E-2</v>
      </c>
      <c r="AN208" s="37">
        <v>42926</v>
      </c>
      <c r="AO208" s="44">
        <v>56.27</v>
      </c>
      <c r="AP208" s="36">
        <f>IF(ISBLANK(AO209),"",Short3[[#This Row],[Adj Close]]/AO209-1)</f>
        <v>-2.6133610245759775E-2</v>
      </c>
    </row>
    <row r="209" spans="1:42" x14ac:dyDescent="0.25">
      <c r="A209" s="37">
        <v>42919</v>
      </c>
      <c r="B209" s="39">
        <v>2425.179932</v>
      </c>
      <c r="C209" s="36">
        <f>IF(ISBLANK(B210), "", GSPC[[#This Row],[Adj Close]]/B210-1)</f>
        <v>7.3038407214376377E-4</v>
      </c>
      <c r="D209" s="37">
        <v>42919</v>
      </c>
      <c r="E209" s="44">
        <v>38.76</v>
      </c>
      <c r="F209" s="36">
        <f>IF(ISBLANK(E210), "", Long0[[#This Row],[Adj Close]]/E210-1)</f>
        <v>-6.4086131761086351E-3</v>
      </c>
      <c r="G209" s="29">
        <v>42919</v>
      </c>
      <c r="H209" s="44">
        <v>64.760000000000005</v>
      </c>
      <c r="I209" s="33">
        <f>IF(ISBLANK(H210),"",Long1[[#This Row],[Adj Close]]/H210-1)</f>
        <v>5.4551375997394791E-2</v>
      </c>
      <c r="J209" s="37">
        <v>42919</v>
      </c>
      <c r="K209" s="44">
        <v>22.61</v>
      </c>
      <c r="L209" s="36">
        <f>IF(ISBLANK(K210),"",Long2[[#This Row],[Adj Close]]/K210-1)</f>
        <v>1.2992831541218663E-2</v>
      </c>
      <c r="M209" s="29">
        <v>42919</v>
      </c>
      <c r="N209" s="44">
        <v>38.659999999999997</v>
      </c>
      <c r="O209" s="33">
        <f>IF(ISBLANK(N210),"",Long3[[#This Row],[Adj Close]]/N210-1)</f>
        <v>-9.226037929267239E-3</v>
      </c>
      <c r="P209" s="37">
        <v>42919</v>
      </c>
      <c r="Q209" s="44">
        <v>39.596663700000001</v>
      </c>
      <c r="R209" s="36">
        <f>IF(ISBLANK(Q210),"",Long4[[#This Row],[Adj Close]]/Q210-1)</f>
        <v>-1.5719467956469169E-2</v>
      </c>
      <c r="S209" s="29">
        <v>42919</v>
      </c>
      <c r="T209" s="44">
        <v>26.858307869000001</v>
      </c>
      <c r="U209" s="33">
        <f>IF(ISBLANK(T210),"",Long5[[#This Row],[Adj Close]]/T210-1)</f>
        <v>3.1239723791197438E-2</v>
      </c>
      <c r="V209" s="37">
        <v>42919</v>
      </c>
      <c r="W209" s="44">
        <v>110.65</v>
      </c>
      <c r="X209" s="36">
        <f>IF(ISBLANK(W210),"",Long6[[#This Row],[Adj Close]]/W210-1)</f>
        <v>-6.5061258977608727E-2</v>
      </c>
      <c r="AE209" s="29">
        <v>42919</v>
      </c>
      <c r="AF209" s="44">
        <v>63.51</v>
      </c>
      <c r="AG209" s="33">
        <f>IF(ISBLANK(AF210),"",Short0[[#This Row],[Adj Close]]/AF210-1)</f>
        <v>-1.2900217594031815E-2</v>
      </c>
      <c r="AH209" s="37">
        <v>42919</v>
      </c>
      <c r="AI209" s="44">
        <v>57.26</v>
      </c>
      <c r="AJ209" s="36">
        <f>IF(ISBLANK(AI210),"",Short1[[#This Row],[Adj Close]]/AI210-1)</f>
        <v>3.6943136544730137E-2</v>
      </c>
      <c r="AK209" s="29">
        <v>42919</v>
      </c>
      <c r="AL209" s="44">
        <v>51.801675799999998</v>
      </c>
      <c r="AM209" s="33">
        <f>IF(ISBLANK(AL210),"",Short2[[#This Row],[Adj Close]]/AL210-1)</f>
        <v>5.5332951726769775E-3</v>
      </c>
      <c r="AN209" s="37">
        <v>42919</v>
      </c>
      <c r="AO209" s="44">
        <v>57.78</v>
      </c>
      <c r="AP209" s="36">
        <f>IF(ISBLANK(AO210),"",Short3[[#This Row],[Adj Close]]/AO210-1)</f>
        <v>-1.7848036715961246E-2</v>
      </c>
    </row>
    <row r="210" spans="1:42" x14ac:dyDescent="0.25">
      <c r="A210" s="37">
        <v>42912</v>
      </c>
      <c r="B210" s="39">
        <v>2423.4099120000001</v>
      </c>
      <c r="C210" s="36">
        <f>IF(ISBLANK(B211), "", GSPC[[#This Row],[Adj Close]]/B211-1)</f>
        <v>-6.106769757933006E-3</v>
      </c>
      <c r="D210" s="37">
        <v>42912</v>
      </c>
      <c r="E210" s="44">
        <v>39.01</v>
      </c>
      <c r="F210" s="36">
        <f>IF(ISBLANK(E211), "", Long0[[#This Row],[Adj Close]]/E211-1)</f>
        <v>5.4894537587885317E-2</v>
      </c>
      <c r="G210" s="29">
        <v>42912</v>
      </c>
      <c r="H210" s="44">
        <v>61.41</v>
      </c>
      <c r="I210" s="33">
        <f>IF(ISBLANK(H211),"",Long1[[#This Row],[Adj Close]]/H211-1)</f>
        <v>5.567381693138973E-3</v>
      </c>
      <c r="J210" s="37">
        <v>42912</v>
      </c>
      <c r="K210" s="44">
        <v>22.32</v>
      </c>
      <c r="L210" s="36">
        <f>IF(ISBLANK(K211),"",Long2[[#This Row],[Adj Close]]/K211-1)</f>
        <v>-4.4782803403486948E-4</v>
      </c>
      <c r="M210" s="29">
        <v>42912</v>
      </c>
      <c r="N210" s="44">
        <v>39.020000000000003</v>
      </c>
      <c r="O210" s="33">
        <f>IF(ISBLANK(N211),"",Long3[[#This Row],[Adj Close]]/N211-1)</f>
        <v>-1.0649087221095144E-2</v>
      </c>
      <c r="P210" s="37">
        <v>42912</v>
      </c>
      <c r="Q210" s="44">
        <v>40.229042849999999</v>
      </c>
      <c r="R210" s="36">
        <f>IF(ISBLANK(Q211),"",Long4[[#This Row],[Adj Close]]/Q211-1)</f>
        <v>-2.3612750885478206E-2</v>
      </c>
      <c r="S210" s="29">
        <v>42912</v>
      </c>
      <c r="T210" s="44">
        <v>26.044679282000001</v>
      </c>
      <c r="U210" s="33">
        <f>IF(ISBLANK(T211),"",Long5[[#This Row],[Adj Close]]/T211-1)</f>
        <v>9.8749175885837204E-4</v>
      </c>
      <c r="V210" s="37">
        <v>42912</v>
      </c>
      <c r="W210" s="44">
        <v>118.35</v>
      </c>
      <c r="X210" s="36">
        <f>IF(ISBLANK(W211),"",Long6[[#This Row],[Adj Close]]/W211-1)</f>
        <v>2.5119099177132842E-2</v>
      </c>
      <c r="AE210" s="29">
        <v>42912</v>
      </c>
      <c r="AF210" s="44">
        <v>64.34</v>
      </c>
      <c r="AG210" s="33">
        <f>IF(ISBLANK(AF211),"",Short0[[#This Row],[Adj Close]]/AF211-1)</f>
        <v>-6.6388760228499599E-3</v>
      </c>
      <c r="AH210" s="37">
        <v>42912</v>
      </c>
      <c r="AI210" s="44">
        <v>55.22</v>
      </c>
      <c r="AJ210" s="36">
        <f>IF(ISBLANK(AI211),"",Short1[[#This Row],[Adj Close]]/AI211-1)</f>
        <v>-2.3519009725906259E-2</v>
      </c>
      <c r="AK210" s="29">
        <v>42912</v>
      </c>
      <c r="AL210" s="44">
        <v>51.516619140000003</v>
      </c>
      <c r="AM210" s="33">
        <f>IF(ISBLANK(AL211),"",Short2[[#This Row],[Adj Close]]/AL211-1)</f>
        <v>-1.2994350282485745E-2</v>
      </c>
      <c r="AN210" s="37">
        <v>42912</v>
      </c>
      <c r="AO210" s="44">
        <v>58.83</v>
      </c>
      <c r="AP210" s="36">
        <f>IF(ISBLANK(AO211),"",Short3[[#This Row],[Adj Close]]/AO211-1)</f>
        <v>1.8877727745064021E-2</v>
      </c>
    </row>
    <row r="211" spans="1:42" x14ac:dyDescent="0.25">
      <c r="A211" s="37">
        <v>42905</v>
      </c>
      <c r="B211" s="39">
        <v>2438.3000489999999</v>
      </c>
      <c r="C211" s="36">
        <f>IF(ISBLANK(B212), "", GSPC[[#This Row],[Adj Close]]/B212-1)</f>
        <v>2.1166583266269967E-3</v>
      </c>
      <c r="D211" s="37">
        <v>42905</v>
      </c>
      <c r="E211" s="44">
        <v>36.979999999999997</v>
      </c>
      <c r="F211" s="36">
        <f>IF(ISBLANK(E212), "", Long0[[#This Row],[Adj Close]]/E212-1)</f>
        <v>-6.8748426089146442E-2</v>
      </c>
      <c r="G211" s="29">
        <v>42905</v>
      </c>
      <c r="H211" s="44">
        <v>61.07</v>
      </c>
      <c r="I211" s="33">
        <f>IF(ISBLANK(H212),"",Long1[[#This Row],[Adj Close]]/H212-1)</f>
        <v>2.7768428138673862E-2</v>
      </c>
      <c r="J211" s="37">
        <v>42905</v>
      </c>
      <c r="K211" s="44">
        <v>22.33</v>
      </c>
      <c r="L211" s="36">
        <f>IF(ISBLANK(K212),"",Long2[[#This Row],[Adj Close]]/K212-1)</f>
        <v>-9.7560975609757294E-3</v>
      </c>
      <c r="M211" s="29">
        <v>42905</v>
      </c>
      <c r="N211" s="44">
        <v>39.44</v>
      </c>
      <c r="O211" s="33">
        <f>IF(ISBLANK(N212),"",Long3[[#This Row],[Adj Close]]/N212-1)</f>
        <v>7.6122811469181428E-4</v>
      </c>
      <c r="P211" s="37">
        <v>42905</v>
      </c>
      <c r="Q211" s="44">
        <v>41.201933850000003</v>
      </c>
      <c r="R211" s="36">
        <f>IF(ISBLANK(Q212),"",Long4[[#This Row],[Adj Close]]/Q212-1)</f>
        <v>3.926380368098159E-2</v>
      </c>
      <c r="S211" s="29">
        <v>42905</v>
      </c>
      <c r="T211" s="44">
        <v>26.018985747999999</v>
      </c>
      <c r="U211" s="33">
        <f>IF(ISBLANK(T212),"",Long5[[#This Row],[Adj Close]]/T212-1)</f>
        <v>-3.6077402497360911E-3</v>
      </c>
      <c r="V211" s="37">
        <v>42905</v>
      </c>
      <c r="W211" s="44">
        <v>115.45</v>
      </c>
      <c r="X211" s="36">
        <f>IF(ISBLANK(W212),"",Long6[[#This Row],[Adj Close]]/W212-1)</f>
        <v>-9.1660110149488494E-2</v>
      </c>
      <c r="AE211" s="29">
        <v>42905</v>
      </c>
      <c r="AF211" s="44">
        <v>64.77</v>
      </c>
      <c r="AG211" s="33">
        <f>IF(ISBLANK(AF212),"",Short0[[#This Row],[Adj Close]]/AF212-1)</f>
        <v>2.1661766981277975E-3</v>
      </c>
      <c r="AH211" s="37">
        <v>42905</v>
      </c>
      <c r="AI211" s="44">
        <v>56.55</v>
      </c>
      <c r="AJ211" s="36">
        <f>IF(ISBLANK(AI212),"",Short1[[#This Row],[Adj Close]]/AI212-1)</f>
        <v>-4.3309084757232275E-2</v>
      </c>
      <c r="AK211" s="29">
        <v>42905</v>
      </c>
      <c r="AL211" s="44">
        <v>52.194857399999997</v>
      </c>
      <c r="AM211" s="33">
        <f>IF(ISBLANK(AL212),"",Short2[[#This Row],[Adj Close]]/AL212-1)</f>
        <v>1.8411967779056404E-2</v>
      </c>
      <c r="AN211" s="37">
        <v>42905</v>
      </c>
      <c r="AO211" s="44">
        <v>57.74</v>
      </c>
      <c r="AP211" s="36">
        <f>IF(ISBLANK(AO212),"",Short3[[#This Row],[Adj Close]]/AO212-1)</f>
        <v>-5.9915337023770721E-2</v>
      </c>
    </row>
    <row r="212" spans="1:42" x14ac:dyDescent="0.25">
      <c r="A212" s="37">
        <v>42898</v>
      </c>
      <c r="B212" s="39">
        <v>2433.1499020000001</v>
      </c>
      <c r="C212" s="36">
        <f>IF(ISBLANK(B213), "", GSPC[[#This Row],[Adj Close]]/B213-1)</f>
        <v>5.6743935020642233E-4</v>
      </c>
      <c r="D212" s="37">
        <v>42898</v>
      </c>
      <c r="E212" s="44">
        <v>39.71</v>
      </c>
      <c r="F212" s="36">
        <f>IF(ISBLANK(E213), "", Long0[[#This Row],[Adj Close]]/E213-1)</f>
        <v>3.7917087967642704E-3</v>
      </c>
      <c r="G212" s="29">
        <v>42898</v>
      </c>
      <c r="H212" s="44">
        <v>59.42</v>
      </c>
      <c r="I212" s="33">
        <f>IF(ISBLANK(H213),"",Long1[[#This Row],[Adj Close]]/H213-1)</f>
        <v>0.10364041604754815</v>
      </c>
      <c r="J212" s="37">
        <v>42898</v>
      </c>
      <c r="K212" s="44">
        <v>22.55</v>
      </c>
      <c r="L212" s="36">
        <f>IF(ISBLANK(K213),"",Long2[[#This Row],[Adj Close]]/K213-1)</f>
        <v>-1.0530934620447518E-2</v>
      </c>
      <c r="M212" s="29">
        <v>42898</v>
      </c>
      <c r="N212" s="44">
        <v>39.409999999999997</v>
      </c>
      <c r="O212" s="33">
        <f>IF(ISBLANK(N213),"",Long3[[#This Row],[Adj Close]]/N213-1)</f>
        <v>-1.376376376376387E-2</v>
      </c>
      <c r="P212" s="37">
        <v>42898</v>
      </c>
      <c r="Q212" s="44">
        <v>39.645308249999999</v>
      </c>
      <c r="R212" s="36">
        <f>IF(ISBLANK(Q213),"",Long4[[#This Row],[Adj Close]]/Q213-1)</f>
        <v>-4.3427230046948262E-2</v>
      </c>
      <c r="S212" s="29">
        <v>42898</v>
      </c>
      <c r="T212" s="44">
        <v>26.113195374</v>
      </c>
      <c r="U212" s="33">
        <f>IF(ISBLANK(T213),"",Long5[[#This Row],[Adj Close]]/T213-1)</f>
        <v>5.5747922459287835E-2</v>
      </c>
      <c r="V212" s="37">
        <v>42898</v>
      </c>
      <c r="W212" s="44">
        <v>127.1</v>
      </c>
      <c r="X212" s="36">
        <f>IF(ISBLANK(W213),"",Long6[[#This Row],[Adj Close]]/W213-1)</f>
        <v>9.9005620406398487E-2</v>
      </c>
      <c r="AE212" s="29">
        <v>42898</v>
      </c>
      <c r="AF212" s="44">
        <v>64.63</v>
      </c>
      <c r="AG212" s="33">
        <f>IF(ISBLANK(AF213),"",Short0[[#This Row],[Adj Close]]/AF213-1)</f>
        <v>4.1579371474617322E-2</v>
      </c>
      <c r="AH212" s="37">
        <v>42898</v>
      </c>
      <c r="AI212" s="44">
        <v>59.11</v>
      </c>
      <c r="AJ212" s="36">
        <f>IF(ISBLANK(AI213),"",Short1[[#This Row],[Adj Close]]/AI213-1)</f>
        <v>-1.9734660033167484E-2</v>
      </c>
      <c r="AK212" s="29">
        <v>42898</v>
      </c>
      <c r="AL212" s="44">
        <v>51.251221559999998</v>
      </c>
      <c r="AM212" s="33">
        <f>IF(ISBLANK(AL213),"",Short2[[#This Row],[Adj Close]]/AL213-1)</f>
        <v>4.0439052570768741E-3</v>
      </c>
      <c r="AN212" s="37">
        <v>42898</v>
      </c>
      <c r="AO212" s="44">
        <v>61.42</v>
      </c>
      <c r="AP212" s="36">
        <f>IF(ISBLANK(AO213),"",Short3[[#This Row],[Adj Close]]/AO213-1)</f>
        <v>-2.9220779220778814E-3</v>
      </c>
    </row>
    <row r="213" spans="1:42" x14ac:dyDescent="0.25">
      <c r="A213" s="37">
        <v>42891</v>
      </c>
      <c r="B213" s="39">
        <v>2431.7700199999999</v>
      </c>
      <c r="C213" s="36">
        <f>IF(ISBLANK(B214), "", GSPC[[#This Row],[Adj Close]]/B214-1)</f>
        <v>-2.9929636281363914E-3</v>
      </c>
      <c r="D213" s="37">
        <v>42891</v>
      </c>
      <c r="E213" s="44">
        <v>39.56</v>
      </c>
      <c r="F213" s="36">
        <f>IF(ISBLANK(E214), "", Long0[[#This Row],[Adj Close]]/E214-1)</f>
        <v>-6.7788099422544379E-3</v>
      </c>
      <c r="G213" s="29">
        <v>42891</v>
      </c>
      <c r="H213" s="44">
        <v>53.84</v>
      </c>
      <c r="I213" s="33">
        <f>IF(ISBLANK(H214),"",Long1[[#This Row],[Adj Close]]/H214-1)</f>
        <v>3.3544539694372322E-3</v>
      </c>
      <c r="J213" s="37">
        <v>42891</v>
      </c>
      <c r="K213" s="44">
        <v>22.79</v>
      </c>
      <c r="L213" s="36">
        <f>IF(ISBLANK(K214),"",Long2[[#This Row],[Adj Close]]/K214-1)</f>
        <v>-4.8034934497815929E-3</v>
      </c>
      <c r="M213" s="29">
        <v>42891</v>
      </c>
      <c r="N213" s="44">
        <v>39.96</v>
      </c>
      <c r="O213" s="33">
        <f>IF(ISBLANK(N214),"",Long3[[#This Row],[Adj Close]]/N214-1)</f>
        <v>1.5037593984963404E-3</v>
      </c>
      <c r="P213" s="37">
        <v>42891</v>
      </c>
      <c r="Q213" s="44">
        <v>41.445156599999997</v>
      </c>
      <c r="R213" s="36">
        <f>IF(ISBLANK(Q214),"",Long4[[#This Row],[Adj Close]]/Q214-1)</f>
        <v>2.1582733812949728E-2</v>
      </c>
      <c r="S213" s="29">
        <v>42891</v>
      </c>
      <c r="T213" s="44">
        <v>24.734309031999999</v>
      </c>
      <c r="U213" s="33">
        <f>IF(ISBLANK(T214),"",Long5[[#This Row],[Adj Close]]/T214-1)</f>
        <v>-2.8263795432945993E-2</v>
      </c>
      <c r="V213" s="37">
        <v>42891</v>
      </c>
      <c r="W213" s="44">
        <v>115.65</v>
      </c>
      <c r="X213" s="36">
        <f>IF(ISBLANK(W214),"",Long6[[#This Row],[Adj Close]]/W214-1)</f>
        <v>7.8431372549019329E-3</v>
      </c>
      <c r="AE213" s="29">
        <v>42891</v>
      </c>
      <c r="AF213" s="44">
        <v>62.05</v>
      </c>
      <c r="AG213" s="33">
        <f>IF(ISBLANK(AF214),"",Short0[[#This Row],[Adj Close]]/AF214-1)</f>
        <v>7.0750647109577125E-2</v>
      </c>
      <c r="AH213" s="37">
        <v>42891</v>
      </c>
      <c r="AI213" s="44">
        <v>60.3</v>
      </c>
      <c r="AJ213" s="36">
        <f>IF(ISBLANK(AI214),"",Short1[[#This Row],[Adj Close]]/AI214-1)</f>
        <v>-1.5510204081632728E-2</v>
      </c>
      <c r="AK213" s="29">
        <v>42891</v>
      </c>
      <c r="AL213" s="44">
        <v>51.044801219999997</v>
      </c>
      <c r="AM213" s="33">
        <f>IF(ISBLANK(AL214),"",Short2[[#This Row],[Adj Close]]/AL214-1)</f>
        <v>3.866228494104007E-3</v>
      </c>
      <c r="AN213" s="37">
        <v>42891</v>
      </c>
      <c r="AO213" s="44">
        <v>61.6</v>
      </c>
      <c r="AP213" s="36">
        <f>IF(ISBLANK(AO214),"",Short3[[#This Row],[Adj Close]]/AO214-1)</f>
        <v>-8.183037710538088E-2</v>
      </c>
    </row>
    <row r="214" spans="1:42" x14ac:dyDescent="0.25">
      <c r="A214" s="37">
        <v>42884</v>
      </c>
      <c r="B214" s="39">
        <v>2439.070068</v>
      </c>
      <c r="C214" s="36">
        <f>IF(ISBLANK(B215), "", GSPC[[#This Row],[Adj Close]]/B215-1)</f>
        <v>9.6240611244065022E-3</v>
      </c>
      <c r="D214" s="37">
        <v>42884</v>
      </c>
      <c r="E214" s="44">
        <v>39.83</v>
      </c>
      <c r="F214" s="36">
        <f>IF(ISBLANK(E215), "", Long0[[#This Row],[Adj Close]]/E215-1)</f>
        <v>4.4036697247706424E-2</v>
      </c>
      <c r="G214" s="29">
        <v>42884</v>
      </c>
      <c r="H214" s="44">
        <v>53.66</v>
      </c>
      <c r="I214" s="33">
        <f>IF(ISBLANK(H215),"",Long1[[#This Row],[Adj Close]]/H215-1)</f>
        <v>2.0346073397984332E-2</v>
      </c>
      <c r="J214" s="37">
        <v>42884</v>
      </c>
      <c r="K214" s="44">
        <v>22.9</v>
      </c>
      <c r="L214" s="36">
        <f>IF(ISBLANK(K215),"",Long2[[#This Row],[Adj Close]]/K215-1)</f>
        <v>2.1881838074397919E-3</v>
      </c>
      <c r="M214" s="29">
        <v>42884</v>
      </c>
      <c r="N214" s="44">
        <v>39.9</v>
      </c>
      <c r="O214" s="33">
        <f>IF(ISBLANK(N215),"",Long3[[#This Row],[Adj Close]]/N215-1)</f>
        <v>2.8350515463917647E-2</v>
      </c>
      <c r="P214" s="37">
        <v>42884</v>
      </c>
      <c r="Q214" s="44">
        <v>40.569554699999998</v>
      </c>
      <c r="R214" s="36">
        <f>IF(ISBLANK(Q215),"",Long4[[#This Row],[Adj Close]]/Q215-1)</f>
        <v>4.3804755944931273E-2</v>
      </c>
      <c r="S214" s="29">
        <v>42884</v>
      </c>
      <c r="T214" s="44">
        <v>25.453727993000001</v>
      </c>
      <c r="U214" s="33">
        <f>IF(ISBLANK(T215),"",Long5[[#This Row],[Adj Close]]/T215-1)</f>
        <v>-6.7249496117227636E-4</v>
      </c>
      <c r="V214" s="37">
        <v>42884</v>
      </c>
      <c r="W214" s="44">
        <v>114.75</v>
      </c>
      <c r="X214" s="36">
        <f>IF(ISBLANK(W215),"",Long6[[#This Row],[Adj Close]]/W215-1)</f>
        <v>8.79120879120876E-3</v>
      </c>
      <c r="AE214" s="29">
        <v>42884</v>
      </c>
      <c r="AF214" s="44">
        <v>57.95</v>
      </c>
      <c r="AG214" s="33">
        <f>IF(ISBLANK(AF215),"",Short0[[#This Row],[Adj Close]]/AF215-1)</f>
        <v>1.9349164467898028E-2</v>
      </c>
      <c r="AH214" s="37">
        <v>42884</v>
      </c>
      <c r="AI214" s="44">
        <v>61.25</v>
      </c>
      <c r="AJ214" s="36">
        <f>IF(ISBLANK(AI215),"",Short1[[#This Row],[Adj Close]]/AI215-1)</f>
        <v>0.20975706103100933</v>
      </c>
      <c r="AK214" s="29">
        <v>42884</v>
      </c>
      <c r="AL214" s="44">
        <v>50.848210420000001</v>
      </c>
      <c r="AM214" s="33">
        <f>IF(ISBLANK(AL215),"",Short2[[#This Row],[Adj Close]]/AL215-1)</f>
        <v>1.2328767123287676E-2</v>
      </c>
      <c r="AN214" s="37">
        <v>42884</v>
      </c>
      <c r="AO214" s="44">
        <v>67.09</v>
      </c>
      <c r="AP214" s="36">
        <f>IF(ISBLANK(AO215),"",Short3[[#This Row],[Adj Close]]/AO215-1)</f>
        <v>2.7254631756239434E-2</v>
      </c>
    </row>
    <row r="215" spans="1:42" x14ac:dyDescent="0.25">
      <c r="A215" s="37">
        <v>42877</v>
      </c>
      <c r="B215" s="39">
        <v>2415.820068</v>
      </c>
      <c r="C215" s="36">
        <f>IF(ISBLANK(B216), "", GSPC[[#This Row],[Adj Close]]/B216-1)</f>
        <v>1.4313162401390134E-2</v>
      </c>
      <c r="D215" s="37">
        <v>42877</v>
      </c>
      <c r="E215" s="44">
        <v>38.15</v>
      </c>
      <c r="F215" s="36">
        <f>IF(ISBLANK(E216), "", Long0[[#This Row],[Adj Close]]/E216-1)</f>
        <v>-3.2462591935074836E-2</v>
      </c>
      <c r="G215" s="29">
        <v>42877</v>
      </c>
      <c r="H215" s="44">
        <v>52.59</v>
      </c>
      <c r="I215" s="33">
        <f>IF(ISBLANK(H216),"",Long1[[#This Row],[Adj Close]]/H216-1)</f>
        <v>-3.8398244651672964E-2</v>
      </c>
      <c r="J215" s="37">
        <v>42877</v>
      </c>
      <c r="K215" s="44">
        <v>22.85</v>
      </c>
      <c r="L215" s="36">
        <f>IF(ISBLANK(K216),"",Long2[[#This Row],[Adj Close]]/K216-1)</f>
        <v>-3.5864978902953482E-2</v>
      </c>
      <c r="M215" s="29">
        <v>42877</v>
      </c>
      <c r="N215" s="44">
        <v>38.799999999999997</v>
      </c>
      <c r="O215" s="33">
        <f>IF(ISBLANK(N216),"",Long3[[#This Row],[Adj Close]]/N216-1)</f>
        <v>6.7462376751425968E-3</v>
      </c>
      <c r="P215" s="37">
        <v>42877</v>
      </c>
      <c r="Q215" s="44">
        <v>38.866995449999997</v>
      </c>
      <c r="R215" s="36">
        <f>IF(ISBLANK(Q216),"",Long4[[#This Row],[Adj Close]]/Q216-1)</f>
        <v>8.7074829931972797E-2</v>
      </c>
      <c r="S215" s="29">
        <v>42877</v>
      </c>
      <c r="T215" s="44">
        <v>25.470857016</v>
      </c>
      <c r="U215" s="33">
        <f>IF(ISBLANK(T216),"",Long5[[#This Row],[Adj Close]]/T216-1)</f>
        <v>-4.710028835643032E-2</v>
      </c>
      <c r="V215" s="37">
        <v>42877</v>
      </c>
      <c r="W215" s="44">
        <v>113.75</v>
      </c>
      <c r="X215" s="36">
        <f>IF(ISBLANK(W216),"",Long6[[#This Row],[Adj Close]]/W216-1)</f>
        <v>1.320422535211252E-3</v>
      </c>
      <c r="AE215" s="29">
        <v>42877</v>
      </c>
      <c r="AF215" s="44">
        <v>56.85</v>
      </c>
      <c r="AG215" s="33">
        <f>IF(ISBLANK(AF216),"",Short0[[#This Row],[Adj Close]]/AF216-1)</f>
        <v>-1.0616080751827295E-2</v>
      </c>
      <c r="AH215" s="37">
        <v>42877</v>
      </c>
      <c r="AI215" s="44">
        <v>50.63</v>
      </c>
      <c r="AJ215" s="36">
        <f>IF(ISBLANK(AI216),"",Short1[[#This Row],[Adj Close]]/AI216-1)</f>
        <v>-2.5784106215124059E-2</v>
      </c>
      <c r="AK215" s="29">
        <v>42877</v>
      </c>
      <c r="AL215" s="44">
        <v>50.228949399999998</v>
      </c>
      <c r="AM215" s="33">
        <f>IF(ISBLANK(AL216),"",Short2[[#This Row],[Adj Close]]/AL216-1)</f>
        <v>2.1572857423022285E-3</v>
      </c>
      <c r="AN215" s="37">
        <v>42877</v>
      </c>
      <c r="AO215" s="44">
        <v>65.31</v>
      </c>
      <c r="AP215" s="36">
        <f>IF(ISBLANK(AO216),"",Short3[[#This Row],[Adj Close]]/AO216-1)</f>
        <v>-2.8558679161088785E-2</v>
      </c>
    </row>
    <row r="216" spans="1:42" x14ac:dyDescent="0.25">
      <c r="A216" s="37">
        <v>42870</v>
      </c>
      <c r="B216" s="39">
        <v>2381.7299800000001</v>
      </c>
      <c r="C216" s="36">
        <f>IF(ISBLANK(B217), "", GSPC[[#This Row],[Adj Close]]/B217-1)</f>
        <v>-3.8353433334157305E-3</v>
      </c>
      <c r="D216" s="37">
        <v>42870</v>
      </c>
      <c r="E216" s="44">
        <v>39.43</v>
      </c>
      <c r="F216" s="36">
        <f>IF(ISBLANK(E217), "", Long0[[#This Row],[Adj Close]]/E217-1)</f>
        <v>3.735858984477769E-2</v>
      </c>
      <c r="G216" s="29">
        <v>42870</v>
      </c>
      <c r="H216" s="44">
        <v>54.69</v>
      </c>
      <c r="I216" s="33">
        <f>IF(ISBLANK(H217),"",Long1[[#This Row],[Adj Close]]/H217-1)</f>
        <v>3.8746438746438683E-2</v>
      </c>
      <c r="J216" s="37">
        <v>42870</v>
      </c>
      <c r="K216" s="44">
        <v>23.7</v>
      </c>
      <c r="L216" s="36">
        <f>IF(ISBLANK(K217),"",Long2[[#This Row],[Adj Close]]/K217-1)</f>
        <v>1.6295025728988E-2</v>
      </c>
      <c r="M216" s="29">
        <v>42870</v>
      </c>
      <c r="N216" s="44">
        <v>38.54</v>
      </c>
      <c r="O216" s="33">
        <f>IF(ISBLANK(N217),"",Long3[[#This Row],[Adj Close]]/N217-1)</f>
        <v>2.601456815816805E-3</v>
      </c>
      <c r="P216" s="37">
        <v>42870</v>
      </c>
      <c r="Q216" s="44">
        <v>35.753744249999997</v>
      </c>
      <c r="R216" s="36">
        <f>IF(ISBLANK(Q217),"",Long4[[#This Row],[Adj Close]]/Q217-1)</f>
        <v>0.16852146263910961</v>
      </c>
      <c r="S216" s="29">
        <v>42870</v>
      </c>
      <c r="T216" s="44">
        <v>26.729840197000001</v>
      </c>
      <c r="U216" s="33">
        <f>IF(ISBLANK(T217),"",Long5[[#This Row],[Adj Close]]/T217-1)</f>
        <v>7.6206896520208511E-2</v>
      </c>
      <c r="V216" s="37">
        <v>42870</v>
      </c>
      <c r="W216" s="44">
        <v>113.6</v>
      </c>
      <c r="X216" s="36">
        <f>IF(ISBLANK(W217),"",Long6[[#This Row],[Adj Close]]/W217-1)</f>
        <v>0.26432943795214259</v>
      </c>
      <c r="AE216" s="29">
        <v>42870</v>
      </c>
      <c r="AF216" s="44">
        <v>57.46</v>
      </c>
      <c r="AG216" s="33">
        <f>IF(ISBLANK(AF217),"",Short0[[#This Row],[Adj Close]]/AF217-1)</f>
        <v>-1.7777777777777781E-2</v>
      </c>
      <c r="AH216" s="37">
        <v>42870</v>
      </c>
      <c r="AI216" s="44">
        <v>51.97</v>
      </c>
      <c r="AJ216" s="36">
        <f>IF(ISBLANK(AI217),"",Short1[[#This Row],[Adj Close]]/AI217-1)</f>
        <v>2.1623746805582877E-2</v>
      </c>
      <c r="AK216" s="29">
        <v>42870</v>
      </c>
      <c r="AL216" s="44">
        <v>50.120824460000001</v>
      </c>
      <c r="AM216" s="33">
        <f>IF(ISBLANK(AL217),"",Short2[[#This Row],[Adj Close]]/AL217-1)</f>
        <v>2.4306950582563269E-2</v>
      </c>
      <c r="AN216" s="37">
        <v>42870</v>
      </c>
      <c r="AO216" s="44">
        <v>67.23</v>
      </c>
      <c r="AP216" s="36">
        <f>IF(ISBLANK(AO217),"",Short3[[#This Row],[Adj Close]]/AO217-1)</f>
        <v>1.9099590723056004E-2</v>
      </c>
    </row>
    <row r="217" spans="1:42" x14ac:dyDescent="0.25">
      <c r="A217" s="37">
        <v>42863</v>
      </c>
      <c r="B217" s="39">
        <v>2390.8999020000001</v>
      </c>
      <c r="C217" s="36">
        <f>IF(ISBLANK(B218), "", GSPC[[#This Row],[Adj Close]]/B218-1)</f>
        <v>-3.4969248667813257E-3</v>
      </c>
      <c r="D217" s="37">
        <v>42863</v>
      </c>
      <c r="E217" s="44">
        <v>38.01</v>
      </c>
      <c r="F217" s="36">
        <f>IF(ISBLANK(E218), "", Long0[[#This Row],[Adj Close]]/E218-1)</f>
        <v>7.6882290562034772E-3</v>
      </c>
      <c r="G217" s="29">
        <v>42863</v>
      </c>
      <c r="H217" s="44">
        <v>52.65</v>
      </c>
      <c r="I217" s="33">
        <f>IF(ISBLANK(H218),"",Long1[[#This Row],[Adj Close]]/H218-1)</f>
        <v>4.2780748663101553E-2</v>
      </c>
      <c r="J217" s="37">
        <v>42863</v>
      </c>
      <c r="K217" s="44">
        <v>23.32</v>
      </c>
      <c r="L217" s="36">
        <f>IF(ISBLANK(K218),"",Long2[[#This Row],[Adj Close]]/K218-1)</f>
        <v>-0.15045537340619308</v>
      </c>
      <c r="M217" s="29">
        <v>42863</v>
      </c>
      <c r="N217" s="44">
        <v>38.44</v>
      </c>
      <c r="O217" s="33">
        <f>IF(ISBLANK(N218),"",Long3[[#This Row],[Adj Close]]/N218-1)</f>
        <v>9.4537815126050084E-3</v>
      </c>
      <c r="P217" s="37">
        <v>42863</v>
      </c>
      <c r="Q217" s="44">
        <v>30.597421950000001</v>
      </c>
      <c r="R217" s="36">
        <f>IF(ISBLANK(Q218),"",Long4[[#This Row],[Adj Close]]/Q218-1)</f>
        <v>0</v>
      </c>
      <c r="S217" s="29">
        <v>42863</v>
      </c>
      <c r="T217" s="44">
        <v>24.83708317</v>
      </c>
      <c r="U217" s="33">
        <f>IF(ISBLANK(T218),"",Long5[[#This Row],[Adj Close]]/T218-1)</f>
        <v>-1.7282277181165928E-2</v>
      </c>
      <c r="V217" s="37">
        <v>42863</v>
      </c>
      <c r="W217" s="44">
        <v>89.85</v>
      </c>
      <c r="X217" s="36">
        <f>IF(ISBLANK(W218),"",Long6[[#This Row],[Adj Close]]/W218-1)</f>
        <v>-1.3179571663920919E-2</v>
      </c>
      <c r="AE217" s="29">
        <v>42863</v>
      </c>
      <c r="AF217" s="44">
        <v>58.5</v>
      </c>
      <c r="AG217" s="33">
        <f>IF(ISBLANK(AF218),"",Short0[[#This Row],[Adj Close]]/AF218-1)</f>
        <v>-1.1824324324324342E-2</v>
      </c>
      <c r="AH217" s="37">
        <v>42863</v>
      </c>
      <c r="AI217" s="44">
        <v>50.87</v>
      </c>
      <c r="AJ217" s="36">
        <f>IF(ISBLANK(AI218),"",Short1[[#This Row],[Adj Close]]/AI218-1)</f>
        <v>-2.8271251193887403E-2</v>
      </c>
      <c r="AK217" s="29">
        <v>42863</v>
      </c>
      <c r="AL217" s="44">
        <v>48.931450120000001</v>
      </c>
      <c r="AM217" s="33">
        <f>IF(ISBLANK(AL218),"",Short2[[#This Row],[Adj Close]]/AL218-1)</f>
        <v>-2.6022304832713838E-2</v>
      </c>
      <c r="AN217" s="37">
        <v>42863</v>
      </c>
      <c r="AO217" s="44">
        <v>65.97</v>
      </c>
      <c r="AP217" s="36">
        <f>IF(ISBLANK(AO218),"",Short3[[#This Row],[Adj Close]]/AO218-1)</f>
        <v>2.1207430340557387E-2</v>
      </c>
    </row>
    <row r="218" spans="1:42" x14ac:dyDescent="0.25">
      <c r="A218" s="37">
        <v>42856</v>
      </c>
      <c r="B218" s="39">
        <v>2399.290039</v>
      </c>
      <c r="C218" s="36">
        <f>IF(ISBLANK(B219), "", GSPC[[#This Row],[Adj Close]]/B219-1)</f>
        <v>6.3292040559226326E-3</v>
      </c>
      <c r="D218" s="37">
        <v>42856</v>
      </c>
      <c r="E218" s="44">
        <v>37.72</v>
      </c>
      <c r="F218" s="36">
        <f>IF(ISBLANK(E219), "", Long0[[#This Row],[Adj Close]]/E219-1)</f>
        <v>1.7259978425026912E-2</v>
      </c>
      <c r="G218" s="29">
        <v>42856</v>
      </c>
      <c r="H218" s="44">
        <v>50.49</v>
      </c>
      <c r="I218" s="33">
        <f>IF(ISBLANK(H219),"",Long1[[#This Row],[Adj Close]]/H219-1)</f>
        <v>4.4692737430167773E-2</v>
      </c>
      <c r="J218" s="37">
        <v>42856</v>
      </c>
      <c r="K218" s="44">
        <v>27.45</v>
      </c>
      <c r="L218" s="36">
        <f>IF(ISBLANK(K219),"",Long2[[#This Row],[Adj Close]]/K219-1)</f>
        <v>1.2915129151291449E-2</v>
      </c>
      <c r="M218" s="29">
        <v>42856</v>
      </c>
      <c r="N218" s="44">
        <v>38.08</v>
      </c>
      <c r="O218" s="33">
        <f>IF(ISBLANK(N219),"",Long3[[#This Row],[Adj Close]]/N219-1)</f>
        <v>7.4074074074075291E-3</v>
      </c>
      <c r="P218" s="37">
        <v>42856</v>
      </c>
      <c r="Q218" s="44">
        <v>30.597421950000001</v>
      </c>
      <c r="R218" s="36">
        <f>IF(ISBLANK(Q219),"",Long4[[#This Row],[Adj Close]]/Q219-1)</f>
        <v>2.9459901800327204E-2</v>
      </c>
      <c r="S218" s="29">
        <v>42856</v>
      </c>
      <c r="T218" s="44">
        <v>25.273873253000001</v>
      </c>
      <c r="U218" s="33">
        <f>IF(ISBLANK(T219),"",Long5[[#This Row],[Adj Close]]/T219-1)</f>
        <v>5.0364833624241045E-2</v>
      </c>
      <c r="V218" s="37">
        <v>42856</v>
      </c>
      <c r="W218" s="44">
        <v>91.05</v>
      </c>
      <c r="X218" s="36">
        <f>IF(ISBLANK(W219),"",Long6[[#This Row],[Adj Close]]/W219-1)</f>
        <v>4.4151376146788879E-2</v>
      </c>
      <c r="AE218" s="29">
        <v>42856</v>
      </c>
      <c r="AF218" s="44">
        <v>59.2</v>
      </c>
      <c r="AG218" s="33">
        <f>IF(ISBLANK(AF219),"",Short0[[#This Row],[Adj Close]]/AF219-1)</f>
        <v>2.4753332179331844E-2</v>
      </c>
      <c r="AH218" s="37">
        <v>42856</v>
      </c>
      <c r="AI218" s="44">
        <v>52.35</v>
      </c>
      <c r="AJ218" s="36">
        <f>IF(ISBLANK(AI219),"",Short1[[#This Row],[Adj Close]]/AI219-1)</f>
        <v>3.60182070057391E-2</v>
      </c>
      <c r="AK218" s="29">
        <v>42856</v>
      </c>
      <c r="AL218" s="44">
        <v>50.238778940000003</v>
      </c>
      <c r="AM218" s="33">
        <f>IF(ISBLANK(AL219),"",Short2[[#This Row],[Adj Close]]/AL219-1)</f>
        <v>-1.5031798034303323E-2</v>
      </c>
      <c r="AN218" s="37">
        <v>42856</v>
      </c>
      <c r="AO218" s="44">
        <v>64.599999999999994</v>
      </c>
      <c r="AP218" s="36">
        <f>IF(ISBLANK(AO219),"",Short3[[#This Row],[Adj Close]]/AO219-1)</f>
        <v>4.1431565371594203E-2</v>
      </c>
    </row>
    <row r="219" spans="1:42" x14ac:dyDescent="0.25">
      <c r="A219" s="37">
        <v>42849</v>
      </c>
      <c r="B219" s="39">
        <v>2384.1999510000001</v>
      </c>
      <c r="C219" s="36">
        <f>IF(ISBLANK(B220), "", GSPC[[#This Row],[Adj Close]]/B220-1)</f>
        <v>1.5119071010659235E-2</v>
      </c>
      <c r="D219" s="37">
        <v>42849</v>
      </c>
      <c r="E219" s="44">
        <v>37.08</v>
      </c>
      <c r="F219" s="36">
        <f>IF(ISBLANK(E220), "", Long0[[#This Row],[Adj Close]]/E220-1)</f>
        <v>-1.5662330767188815E-2</v>
      </c>
      <c r="G219" s="29">
        <v>42849</v>
      </c>
      <c r="H219" s="44">
        <v>48.33</v>
      </c>
      <c r="I219" s="33">
        <f>IF(ISBLANK(H220),"",Long1[[#This Row],[Adj Close]]/H220-1)</f>
        <v>7.4238719715492341E-2</v>
      </c>
      <c r="J219" s="37">
        <v>42849</v>
      </c>
      <c r="K219" s="44">
        <v>27.1</v>
      </c>
      <c r="L219" s="36">
        <f>IF(ISBLANK(K220),"",Long2[[#This Row],[Adj Close]]/K220-1)</f>
        <v>-1.310997815003645E-2</v>
      </c>
      <c r="M219" s="29">
        <v>42849</v>
      </c>
      <c r="N219" s="44">
        <v>37.799999999999997</v>
      </c>
      <c r="O219" s="33">
        <f>IF(ISBLANK(N220),"",Long3[[#This Row],[Adj Close]]/N220-1)</f>
        <v>5.8541777541245565E-3</v>
      </c>
      <c r="P219" s="37">
        <v>42849</v>
      </c>
      <c r="Q219" s="44">
        <v>29.721820050000002</v>
      </c>
      <c r="R219" s="36">
        <f>IF(ISBLANK(Q220),"",Long4[[#This Row],[Adj Close]]/Q220-1)</f>
        <v>5.5267702936096619E-2</v>
      </c>
      <c r="S219" s="29">
        <v>42849</v>
      </c>
      <c r="T219" s="44">
        <v>24.061994884000001</v>
      </c>
      <c r="U219" s="33">
        <f>IF(ISBLANK(T220),"",Long5[[#This Row],[Adj Close]]/T220-1)</f>
        <v>-8.9947090086118786E-3</v>
      </c>
      <c r="V219" s="37">
        <v>42849</v>
      </c>
      <c r="W219" s="44">
        <v>87.2</v>
      </c>
      <c r="X219" s="36">
        <f>IF(ISBLANK(W220),"",Long6[[#This Row],[Adj Close]]/W220-1)</f>
        <v>7.6543209876543283E-2</v>
      </c>
      <c r="AE219" s="29">
        <v>42849</v>
      </c>
      <c r="AF219" s="44">
        <v>57.77</v>
      </c>
      <c r="AG219" s="33">
        <f>IF(ISBLANK(AF220),"",Short0[[#This Row],[Adj Close]]/AF220-1)</f>
        <v>3.3452593917710383E-2</v>
      </c>
      <c r="AH219" s="37">
        <v>42849</v>
      </c>
      <c r="AI219" s="44">
        <v>50.53</v>
      </c>
      <c r="AJ219" s="36">
        <f>IF(ISBLANK(AI220),"",Short1[[#This Row],[Adj Close]]/AI220-1)</f>
        <v>4.6819970996478055E-2</v>
      </c>
      <c r="AK219" s="29">
        <v>42849</v>
      </c>
      <c r="AL219" s="44">
        <v>51.005483060000003</v>
      </c>
      <c r="AM219" s="33">
        <f>IF(ISBLANK(AL220),"",Short2[[#This Row],[Adj Close]]/AL220-1)</f>
        <v>1.9308746862329862E-3</v>
      </c>
      <c r="AN219" s="37">
        <v>42849</v>
      </c>
      <c r="AO219" s="44">
        <v>62.03</v>
      </c>
      <c r="AP219" s="36">
        <f>IF(ISBLANK(AO220),"",Short3[[#This Row],[Adj Close]]/AO220-1)</f>
        <v>4.2696251470835334E-2</v>
      </c>
    </row>
    <row r="220" spans="1:42" x14ac:dyDescent="0.25">
      <c r="A220" s="37">
        <v>42842</v>
      </c>
      <c r="B220" s="39">
        <v>2348.6899410000001</v>
      </c>
      <c r="C220" s="36">
        <f>IF(ISBLANK(B221), "", GSPC[[#This Row],[Adj Close]]/B221-1)</f>
        <v>8.4759185106249024E-3</v>
      </c>
      <c r="D220" s="37">
        <v>42842</v>
      </c>
      <c r="E220" s="44">
        <v>37.67</v>
      </c>
      <c r="F220" s="36">
        <f>IF(ISBLANK(E221), "", Long0[[#This Row],[Adj Close]]/E221-1)</f>
        <v>-3.3110882956878807E-2</v>
      </c>
      <c r="G220" s="29">
        <v>42842</v>
      </c>
      <c r="H220" s="44">
        <v>44.99</v>
      </c>
      <c r="I220" s="33">
        <f>IF(ISBLANK(H221),"",Long1[[#This Row],[Adj Close]]/H221-1)</f>
        <v>-5.1244200759173353E-2</v>
      </c>
      <c r="J220" s="37">
        <v>42842</v>
      </c>
      <c r="K220" s="44">
        <v>27.46</v>
      </c>
      <c r="L220" s="36">
        <f>IF(ISBLANK(K221),"",Long2[[#This Row],[Adj Close]]/K221-1)</f>
        <v>-5.9266872216512501E-2</v>
      </c>
      <c r="M220" s="29">
        <v>42842</v>
      </c>
      <c r="N220" s="44">
        <v>37.58</v>
      </c>
      <c r="O220" s="33">
        <f>IF(ISBLANK(N221),"",Long3[[#This Row],[Adj Close]]/N221-1)</f>
        <v>4.5442395081529696E-3</v>
      </c>
      <c r="P220" s="37">
        <v>42842</v>
      </c>
      <c r="Q220" s="44">
        <v>28.165194450000001</v>
      </c>
      <c r="R220" s="36">
        <f>IF(ISBLANK(Q221),"",Long4[[#This Row],[Adj Close]]/Q221-1)</f>
        <v>3.4662045060658286E-3</v>
      </c>
      <c r="S220" s="29">
        <v>42842</v>
      </c>
      <c r="T220" s="44">
        <v>24.280389926000002</v>
      </c>
      <c r="U220" s="33">
        <f>IF(ISBLANK(T221),"",Long5[[#This Row],[Adj Close]]/T221-1)</f>
        <v>2.0151133479246353E-2</v>
      </c>
      <c r="V220" s="37">
        <v>42842</v>
      </c>
      <c r="W220" s="44">
        <v>81</v>
      </c>
      <c r="X220" s="36">
        <f>IF(ISBLANK(W221),"",Long6[[#This Row],[Adj Close]]/W221-1)</f>
        <v>-3.7433155080213942E-2</v>
      </c>
      <c r="AE220" s="29">
        <v>42842</v>
      </c>
      <c r="AF220" s="44">
        <v>55.9</v>
      </c>
      <c r="AG220" s="33">
        <f>IF(ISBLANK(AF221),"",Short0[[#This Row],[Adj Close]]/AF221-1)</f>
        <v>-1.3761467889908285E-2</v>
      </c>
      <c r="AH220" s="37">
        <v>42842</v>
      </c>
      <c r="AI220" s="44">
        <v>48.27</v>
      </c>
      <c r="AJ220" s="36">
        <f>IF(ISBLANK(AI221),"",Short1[[#This Row],[Adj Close]]/AI221-1)</f>
        <v>5.8345488643467558E-3</v>
      </c>
      <c r="AK220" s="29">
        <v>42842</v>
      </c>
      <c r="AL220" s="44">
        <v>50.907187659999998</v>
      </c>
      <c r="AM220" s="33">
        <f>IF(ISBLANK(AL221),"",Short2[[#This Row],[Adj Close]]/AL221-1)</f>
        <v>1.7285405617756711E-2</v>
      </c>
      <c r="AN220" s="37">
        <v>42842</v>
      </c>
      <c r="AO220" s="44">
        <v>59.49</v>
      </c>
      <c r="AP220" s="36">
        <f>IF(ISBLANK(AO221),"",Short3[[#This Row],[Adj Close]]/AO221-1)</f>
        <v>-2.3633677991137358E-2</v>
      </c>
    </row>
    <row r="221" spans="1:42" x14ac:dyDescent="0.25">
      <c r="A221" s="37">
        <v>42835</v>
      </c>
      <c r="B221" s="39">
        <v>2328.9499510000001</v>
      </c>
      <c r="C221" s="36">
        <f>IF(ISBLANK(B222), "", GSPC[[#This Row],[Adj Close]]/B222-1)</f>
        <v>-1.1288319264268654E-2</v>
      </c>
      <c r="D221" s="37">
        <v>42835</v>
      </c>
      <c r="E221" s="44">
        <v>38.96</v>
      </c>
      <c r="F221" s="36">
        <f>IF(ISBLANK(E222), "", Long0[[#This Row],[Adj Close]]/E222-1)</f>
        <v>-1.5913109371053391E-2</v>
      </c>
      <c r="G221" s="29">
        <v>42835</v>
      </c>
      <c r="H221" s="44">
        <v>47.42</v>
      </c>
      <c r="I221" s="33">
        <f>IF(ISBLANK(H222),"",Long1[[#This Row],[Adj Close]]/H222-1)</f>
        <v>-2.1083702298119178E-4</v>
      </c>
      <c r="J221" s="37">
        <v>42835</v>
      </c>
      <c r="K221" s="44">
        <v>29.19</v>
      </c>
      <c r="L221" s="36">
        <f>IF(ISBLANK(K222),"",Long2[[#This Row],[Adj Close]]/K222-1)</f>
        <v>-5.4514480408858201E-3</v>
      </c>
      <c r="M221" s="29">
        <v>42835</v>
      </c>
      <c r="N221" s="44">
        <v>37.409999999999997</v>
      </c>
      <c r="O221" s="33">
        <f>IF(ISBLANK(N222),"",Long3[[#This Row],[Adj Close]]/N222-1)</f>
        <v>4.5649838882919624E-3</v>
      </c>
      <c r="P221" s="37">
        <v>42835</v>
      </c>
      <c r="Q221" s="44">
        <v>28.06790535</v>
      </c>
      <c r="R221" s="36">
        <f>IF(ISBLANK(Q222),"",Long4[[#This Row],[Adj Close]]/Q222-1)</f>
        <v>-2.0373514431239359E-2</v>
      </c>
      <c r="S221" s="29">
        <v>42835</v>
      </c>
      <c r="T221" s="44">
        <v>23.800777285999999</v>
      </c>
      <c r="U221" s="33">
        <f>IF(ISBLANK(T222),"",Long5[[#This Row],[Adj Close]]/T222-1)</f>
        <v>-1.4539007094033884E-2</v>
      </c>
      <c r="V221" s="37">
        <v>42835</v>
      </c>
      <c r="W221" s="44">
        <v>84.15</v>
      </c>
      <c r="X221" s="36">
        <f>IF(ISBLANK(W222),"",Long6[[#This Row],[Adj Close]]/W222-1)</f>
        <v>-2.9411764705882359E-2</v>
      </c>
      <c r="AE221" s="29">
        <v>42835</v>
      </c>
      <c r="AF221" s="44">
        <v>56.68</v>
      </c>
      <c r="AG221" s="33">
        <f>IF(ISBLANK(AF222),"",Short0[[#This Row],[Adj Close]]/AF222-1)</f>
        <v>-6.1371208136068445E-3</v>
      </c>
      <c r="AH221" s="37">
        <v>42835</v>
      </c>
      <c r="AI221" s="44">
        <v>47.99</v>
      </c>
      <c r="AJ221" s="36">
        <f>IF(ISBLANK(AI222),"",Short1[[#This Row],[Adj Close]]/AI222-1)</f>
        <v>-1.2348219798312465E-2</v>
      </c>
      <c r="AK221" s="29">
        <v>42835</v>
      </c>
      <c r="AL221" s="44">
        <v>50.04218814</v>
      </c>
      <c r="AM221" s="33">
        <f>IF(ISBLANK(AL222),"",Short2[[#This Row],[Adj Close]]/AL222-1)</f>
        <v>-7.6023391812864993E-3</v>
      </c>
      <c r="AN221" s="37">
        <v>42835</v>
      </c>
      <c r="AO221" s="44">
        <v>60.93</v>
      </c>
      <c r="AP221" s="36">
        <f>IF(ISBLANK(AO222),"",Short3[[#This Row],[Adj Close]]/AO222-1)</f>
        <v>-2.7298850574712707E-2</v>
      </c>
    </row>
    <row r="222" spans="1:42" x14ac:dyDescent="0.25">
      <c r="A222" s="37">
        <v>42828</v>
      </c>
      <c r="B222" s="39">
        <v>2355.540039</v>
      </c>
      <c r="C222" s="36">
        <f>IF(ISBLANK(B223), "", GSPC[[#This Row],[Adj Close]]/B223-1)</f>
        <v>-3.038841711301532E-3</v>
      </c>
      <c r="D222" s="37">
        <v>42828</v>
      </c>
      <c r="E222" s="44">
        <v>39.590000000000003</v>
      </c>
      <c r="F222" s="36">
        <f>IF(ISBLANK(E223), "", Long0[[#This Row],[Adj Close]]/E223-1)</f>
        <v>-4.8431678884749307E-2</v>
      </c>
      <c r="G222" s="29">
        <v>42828</v>
      </c>
      <c r="H222" s="44">
        <v>47.43</v>
      </c>
      <c r="I222" s="33">
        <f>IF(ISBLANK(H223),"",Long1[[#This Row],[Adj Close]]/H223-1)</f>
        <v>1.4328485885372055E-2</v>
      </c>
      <c r="J222" s="37">
        <v>42828</v>
      </c>
      <c r="K222" s="44">
        <v>29.35</v>
      </c>
      <c r="L222" s="36">
        <f>IF(ISBLANK(K223),"",Long2[[#This Row],[Adj Close]]/K223-1)</f>
        <v>1.2068965517241459E-2</v>
      </c>
      <c r="M222" s="29">
        <v>42828</v>
      </c>
      <c r="N222" s="44">
        <v>37.24</v>
      </c>
      <c r="O222" s="33">
        <f>IF(ISBLANK(N223),"",Long3[[#This Row],[Adj Close]]/N223-1)</f>
        <v>-1.062699256110522E-2</v>
      </c>
      <c r="P222" s="37">
        <v>42828</v>
      </c>
      <c r="Q222" s="44">
        <v>28.65163995</v>
      </c>
      <c r="R222" s="36">
        <f>IF(ISBLANK(Q223),"",Long4[[#This Row],[Adj Close]]/Q223-1)</f>
        <v>-2.3217247097844118E-2</v>
      </c>
      <c r="S222" s="29">
        <v>42828</v>
      </c>
      <c r="T222" s="44">
        <v>24.151922254999999</v>
      </c>
      <c r="U222" s="33">
        <f>IF(ISBLANK(T223),"",Long5[[#This Row],[Adj Close]]/T223-1)</f>
        <v>5.6179775295148282E-2</v>
      </c>
      <c r="V222" s="37">
        <v>42828</v>
      </c>
      <c r="W222" s="44">
        <v>86.7</v>
      </c>
      <c r="X222" s="36">
        <f>IF(ISBLANK(W223),"",Long6[[#This Row],[Adj Close]]/W223-1)</f>
        <v>4.3321299638989341E-2</v>
      </c>
      <c r="AE222" s="29">
        <v>42828</v>
      </c>
      <c r="AF222" s="44">
        <v>57.03</v>
      </c>
      <c r="AG222" s="33">
        <f>IF(ISBLANK(AF223),"",Short0[[#This Row],[Adj Close]]/AF223-1)</f>
        <v>2.5903939557474276E-2</v>
      </c>
      <c r="AH222" s="37">
        <v>42828</v>
      </c>
      <c r="AI222" s="44">
        <v>48.59</v>
      </c>
      <c r="AJ222" s="36">
        <f>IF(ISBLANK(AI223),"",Short1[[#This Row],[Adj Close]]/AI223-1)</f>
        <v>8.897355445988353E-2</v>
      </c>
      <c r="AK222" s="29">
        <v>42828</v>
      </c>
      <c r="AL222" s="44">
        <v>50.4255402</v>
      </c>
      <c r="AM222" s="33">
        <f>IF(ISBLANK(AL223),"",Short2[[#This Row],[Adj Close]]/AL223-1)</f>
        <v>8.651199370821816E-3</v>
      </c>
      <c r="AN222" s="37">
        <v>42828</v>
      </c>
      <c r="AO222" s="44">
        <v>62.64</v>
      </c>
      <c r="AP222" s="36">
        <f>IF(ISBLANK(AO223),"",Short3[[#This Row],[Adj Close]]/AO223-1)</f>
        <v>3.0771762382754586E-2</v>
      </c>
    </row>
    <row r="223" spans="1:42" x14ac:dyDescent="0.25">
      <c r="A223" s="37">
        <v>42821</v>
      </c>
      <c r="B223" s="39">
        <v>2362.719971</v>
      </c>
      <c r="C223" s="36">
        <f>IF(ISBLANK(B224), "", GSPC[[#This Row],[Adj Close]]/B224-1)</f>
        <v>7.9949449909550996E-3</v>
      </c>
      <c r="D223" s="37">
        <v>42821</v>
      </c>
      <c r="E223" s="44">
        <v>41.604999999999997</v>
      </c>
      <c r="F223" s="36">
        <f>IF(ISBLANK(E224), "", Long0[[#This Row],[Adj Close]]/E224-1)</f>
        <v>-2.0828430218875149E-2</v>
      </c>
      <c r="G223" s="29">
        <v>42821</v>
      </c>
      <c r="H223" s="44">
        <v>46.76</v>
      </c>
      <c r="I223" s="33">
        <f>IF(ISBLANK(H224),"",Long1[[#This Row],[Adj Close]]/H224-1)</f>
        <v>-6.7597208374875373E-2</v>
      </c>
      <c r="J223" s="37">
        <v>42821</v>
      </c>
      <c r="K223" s="44">
        <v>29</v>
      </c>
      <c r="L223" s="36">
        <f>IF(ISBLANK(K224),"",Long2[[#This Row],[Adj Close]]/K224-1)</f>
        <v>3.4494653328742686E-4</v>
      </c>
      <c r="M223" s="29">
        <v>42821</v>
      </c>
      <c r="N223" s="44">
        <v>37.64</v>
      </c>
      <c r="O223" s="33">
        <f>IF(ISBLANK(N224),"",Long3[[#This Row],[Adj Close]]/N224-1)</f>
        <v>2.4496461622210086E-2</v>
      </c>
      <c r="P223" s="37">
        <v>42821</v>
      </c>
      <c r="Q223" s="44">
        <v>29.332663650000001</v>
      </c>
      <c r="R223" s="36">
        <f>IF(ISBLANK(Q224),"",Long4[[#This Row],[Adj Close]]/Q224-1)</f>
        <v>-6.5897858319604596E-3</v>
      </c>
      <c r="S223" s="29">
        <v>42821</v>
      </c>
      <c r="T223" s="44">
        <v>22.867245538999999</v>
      </c>
      <c r="U223" s="33">
        <f>IF(ISBLANK(T224),"",Long5[[#This Row],[Adj Close]]/T224-1)</f>
        <v>1.5209125497229969E-2</v>
      </c>
      <c r="V223" s="37">
        <v>42821</v>
      </c>
      <c r="W223" s="44">
        <v>83.1</v>
      </c>
      <c r="X223" s="36">
        <f>IF(ISBLANK(W224),"",Long6[[#This Row],[Adj Close]]/W224-1)</f>
        <v>-1.5402843601895921E-2</v>
      </c>
      <c r="AE223" s="29">
        <v>42821</v>
      </c>
      <c r="AF223" s="44">
        <v>55.59</v>
      </c>
      <c r="AG223" s="33">
        <f>IF(ISBLANK(AF224),"",Short0[[#This Row],[Adj Close]]/AF224-1)</f>
        <v>-1.6454352441613529E-2</v>
      </c>
      <c r="AH223" s="37">
        <v>42821</v>
      </c>
      <c r="AI223" s="44">
        <v>44.62</v>
      </c>
      <c r="AJ223" s="36">
        <f>IF(ISBLANK(AI224),"",Short1[[#This Row],[Adj Close]]/AI224-1)</f>
        <v>2.696629213483126E-3</v>
      </c>
      <c r="AK223" s="29">
        <v>42821</v>
      </c>
      <c r="AL223" s="44">
        <v>49.993040440000001</v>
      </c>
      <c r="AM223" s="33">
        <f>IF(ISBLANK(AL224),"",Short2[[#This Row],[Adj Close]]/AL224-1)</f>
        <v>-3.9833868227298397E-2</v>
      </c>
      <c r="AN223" s="37">
        <v>42821</v>
      </c>
      <c r="AO223" s="44">
        <v>60.77</v>
      </c>
      <c r="AP223" s="36">
        <f>IF(ISBLANK(AO224),"",Short3[[#This Row],[Adj Close]]/AO224-1)</f>
        <v>-2.3775100401606353E-2</v>
      </c>
    </row>
    <row r="224" spans="1:42" x14ac:dyDescent="0.25">
      <c r="A224" s="37">
        <v>42814</v>
      </c>
      <c r="B224" s="39">
        <v>2343.9799800000001</v>
      </c>
      <c r="C224" s="36">
        <f>IF(ISBLANK(B225), "", GSPC[[#This Row],[Adj Close]]/B225-1)</f>
        <v>-1.4409763481551541E-2</v>
      </c>
      <c r="D224" s="37">
        <v>42814</v>
      </c>
      <c r="E224" s="44">
        <v>42.49</v>
      </c>
      <c r="F224" s="36">
        <f>IF(ISBLANK(E225), "", Long0[[#This Row],[Adj Close]]/E225-1)</f>
        <v>-1.7117742308581874E-2</v>
      </c>
      <c r="G224" s="29">
        <v>42814</v>
      </c>
      <c r="H224" s="44">
        <v>50.15</v>
      </c>
      <c r="I224" s="33">
        <f>IF(ISBLANK(H225),"",Long1[[#This Row],[Adj Close]]/H225-1)</f>
        <v>1.6210739614994862E-2</v>
      </c>
      <c r="J224" s="37">
        <v>42814</v>
      </c>
      <c r="K224" s="44">
        <v>28.99</v>
      </c>
      <c r="L224" s="36">
        <f>IF(ISBLANK(K225),"",Long2[[#This Row],[Adj Close]]/K225-1)</f>
        <v>-3.4482758620690834E-4</v>
      </c>
      <c r="M224" s="29">
        <v>42814</v>
      </c>
      <c r="N224" s="44">
        <v>36.74</v>
      </c>
      <c r="O224" s="33">
        <f>IF(ISBLANK(N225),"",Long3[[#This Row],[Adj Close]]/N225-1)</f>
        <v>1.970580072162087E-2</v>
      </c>
      <c r="P224" s="37">
        <v>42814</v>
      </c>
      <c r="Q224" s="44">
        <v>29.527241849999999</v>
      </c>
      <c r="R224" s="36">
        <f>IF(ISBLANK(Q225),"",Long4[[#This Row],[Adj Close]]/Q225-1)</f>
        <v>3.056027164685915E-2</v>
      </c>
      <c r="S224" s="29">
        <v>42814</v>
      </c>
      <c r="T224" s="44">
        <v>22.524665080999998</v>
      </c>
      <c r="U224" s="33">
        <f>IF(ISBLANK(T225),"",Long5[[#This Row],[Adj Close]]/T225-1)</f>
        <v>3.9525691662939622E-2</v>
      </c>
      <c r="V224" s="37">
        <v>42814</v>
      </c>
      <c r="W224" s="44">
        <v>84.4</v>
      </c>
      <c r="X224" s="36">
        <f>IF(ISBLANK(W225),"",Long6[[#This Row],[Adj Close]]/W225-1)</f>
        <v>1.564380264741283E-2</v>
      </c>
      <c r="AE224" s="29">
        <v>42814</v>
      </c>
      <c r="AF224" s="44">
        <v>56.52</v>
      </c>
      <c r="AG224" s="33">
        <f>IF(ISBLANK(AF225),"",Short0[[#This Row],[Adj Close]]/AF225-1)</f>
        <v>5.153488372093018E-2</v>
      </c>
      <c r="AH224" s="37">
        <v>42814</v>
      </c>
      <c r="AI224" s="44">
        <v>44.5</v>
      </c>
      <c r="AJ224" s="36">
        <f>IF(ISBLANK(AI225),"",Short1[[#This Row],[Adj Close]]/AI225-1)</f>
        <v>-7.5825156110616021E-3</v>
      </c>
      <c r="AK224" s="29">
        <v>42814</v>
      </c>
      <c r="AL224" s="44">
        <v>52.067073379999997</v>
      </c>
      <c r="AM224" s="33">
        <f>IF(ISBLANK(AL225),"",Short2[[#This Row],[Adj Close]]/AL225-1)</f>
        <v>2.0026959368380615E-2</v>
      </c>
      <c r="AN224" s="37">
        <v>42814</v>
      </c>
      <c r="AO224" s="44">
        <v>62.25</v>
      </c>
      <c r="AP224" s="36">
        <f>IF(ISBLANK(AO225),"",Short3[[#This Row],[Adj Close]]/AO225-1)</f>
        <v>3.4224954311347533E-2</v>
      </c>
    </row>
    <row r="225" spans="1:42" x14ac:dyDescent="0.25">
      <c r="A225" s="37">
        <v>42807</v>
      </c>
      <c r="B225" s="39">
        <v>2378.25</v>
      </c>
      <c r="C225" s="36">
        <f>IF(ISBLANK(B226), "", GSPC[[#This Row],[Adj Close]]/B226-1)</f>
        <v>2.3813123858347218E-3</v>
      </c>
      <c r="D225" s="37">
        <v>42807</v>
      </c>
      <c r="E225" s="44">
        <v>43.23</v>
      </c>
      <c r="F225" s="36">
        <f>IF(ISBLANK(E226), "", Long0[[#This Row],[Adj Close]]/E226-1)</f>
        <v>-4.5273851590106107E-2</v>
      </c>
      <c r="G225" s="29">
        <v>42807</v>
      </c>
      <c r="H225" s="44">
        <v>49.35</v>
      </c>
      <c r="I225" s="33">
        <f>IF(ISBLANK(H226),"",Long1[[#This Row],[Adj Close]]/H226-1)</f>
        <v>-3.5944520414143311E-2</v>
      </c>
      <c r="J225" s="37">
        <v>42807</v>
      </c>
      <c r="K225" s="44">
        <v>29</v>
      </c>
      <c r="L225" s="36">
        <f>IF(ISBLANK(K226),"",Long2[[#This Row],[Adj Close]]/K226-1)</f>
        <v>-4.6679815910585232E-2</v>
      </c>
      <c r="M225" s="29">
        <v>42807</v>
      </c>
      <c r="N225" s="44">
        <v>36.03</v>
      </c>
      <c r="O225" s="33">
        <f>IF(ISBLANK(N226),"",Long3[[#This Row],[Adj Close]]/N226-1)</f>
        <v>-2.1986970684039098E-2</v>
      </c>
      <c r="P225" s="37">
        <v>42807</v>
      </c>
      <c r="Q225" s="44">
        <v>28.65163995</v>
      </c>
      <c r="R225" s="36">
        <f>IF(ISBLANK(Q226),"",Long4[[#This Row],[Adj Close]]/Q226-1)</f>
        <v>-5.4574638844301804E-2</v>
      </c>
      <c r="S225" s="29">
        <v>42807</v>
      </c>
      <c r="T225" s="44">
        <v>21.668213938000001</v>
      </c>
      <c r="U225" s="33">
        <f>IF(ISBLANK(T226),"",Long5[[#This Row],[Adj Close]]/T226-1)</f>
        <v>-5.0656660407661591E-2</v>
      </c>
      <c r="V225" s="37">
        <v>42807</v>
      </c>
      <c r="W225" s="44">
        <v>83.1</v>
      </c>
      <c r="X225" s="36">
        <f>IF(ISBLANK(W226),"",Long6[[#This Row],[Adj Close]]/W226-1)</f>
        <v>-1.598579040852588E-2</v>
      </c>
      <c r="AE225" s="29">
        <v>42807</v>
      </c>
      <c r="AF225" s="44">
        <v>53.75</v>
      </c>
      <c r="AG225" s="33">
        <f>IF(ISBLANK(AF226),"",Short0[[#This Row],[Adj Close]]/AF226-1)</f>
        <v>1.6772269847187271E-3</v>
      </c>
      <c r="AH225" s="37">
        <v>42807</v>
      </c>
      <c r="AI225" s="44">
        <v>44.84</v>
      </c>
      <c r="AJ225" s="36">
        <f>IF(ISBLANK(AI226),"",Short1[[#This Row],[Adj Close]]/AI226-1)</f>
        <v>-2.2296544035671495E-4</v>
      </c>
      <c r="AK225" s="29">
        <v>42807</v>
      </c>
      <c r="AL225" s="44">
        <v>51.044801219999997</v>
      </c>
      <c r="AM225" s="33">
        <f>IF(ISBLANK(AL226),"",Short2[[#This Row],[Adj Close]]/AL226-1)</f>
        <v>4.4028950542822631E-2</v>
      </c>
      <c r="AN225" s="37">
        <v>42807</v>
      </c>
      <c r="AO225" s="44">
        <v>60.19</v>
      </c>
      <c r="AP225" s="36">
        <f>IF(ISBLANK(AO226),"",Short3[[#This Row],[Adj Close]]/AO226-1)</f>
        <v>-4.0031897926634863E-2</v>
      </c>
    </row>
    <row r="226" spans="1:42" x14ac:dyDescent="0.25">
      <c r="A226" s="37">
        <v>42800</v>
      </c>
      <c r="B226" s="39">
        <v>2372.6000979999999</v>
      </c>
      <c r="C226" s="36">
        <f>IF(ISBLANK(B227), "", GSPC[[#This Row],[Adj Close]]/B227-1)</f>
        <v>-4.4143889034192751E-3</v>
      </c>
      <c r="D226" s="37">
        <v>42800</v>
      </c>
      <c r="E226" s="44">
        <v>45.28</v>
      </c>
      <c r="F226" s="36">
        <f>IF(ISBLANK(E227), "", Long0[[#This Row],[Adj Close]]/E227-1)</f>
        <v>6.9690526813134923E-2</v>
      </c>
      <c r="G226" s="29">
        <v>42800</v>
      </c>
      <c r="H226" s="44">
        <v>51.19</v>
      </c>
      <c r="I226" s="33">
        <f>IF(ISBLANK(H227),"",Long1[[#This Row],[Adj Close]]/H227-1)</f>
        <v>2.5851703406813531E-2</v>
      </c>
      <c r="J226" s="37">
        <v>42800</v>
      </c>
      <c r="K226" s="44">
        <v>30.42</v>
      </c>
      <c r="L226" s="36">
        <f>IF(ISBLANK(K227),"",Long2[[#This Row],[Adj Close]]/K227-1)</f>
        <v>-4.4297832233741619E-2</v>
      </c>
      <c r="M226" s="29">
        <v>42800</v>
      </c>
      <c r="N226" s="44">
        <v>36.840000000000003</v>
      </c>
      <c r="O226" s="33">
        <f>IF(ISBLANK(N227),"",Long3[[#This Row],[Adj Close]]/N227-1)</f>
        <v>8.7623220153341119E-3</v>
      </c>
      <c r="P226" s="37">
        <v>42800</v>
      </c>
      <c r="Q226" s="44">
        <v>30.305554650000001</v>
      </c>
      <c r="R226" s="36">
        <f>IF(ISBLANK(Q227),"",Long4[[#This Row],[Adj Close]]/Q227-1)</f>
        <v>2.6359143327841839E-2</v>
      </c>
      <c r="S226" s="29">
        <v>42800</v>
      </c>
      <c r="T226" s="44">
        <v>22.824422982000002</v>
      </c>
      <c r="U226" s="33">
        <f>IF(ISBLANK(T227),"",Long5[[#This Row],[Adj Close]]/T227-1)</f>
        <v>-4.8543689019843184E-3</v>
      </c>
      <c r="V226" s="37">
        <v>42800</v>
      </c>
      <c r="W226" s="44">
        <v>84.45</v>
      </c>
      <c r="X226" s="36">
        <f>IF(ISBLANK(W227),"",Long6[[#This Row],[Adj Close]]/W227-1)</f>
        <v>0.25203854707190509</v>
      </c>
      <c r="AE226" s="29">
        <v>42800</v>
      </c>
      <c r="AF226" s="44">
        <v>53.66</v>
      </c>
      <c r="AG226" s="33">
        <f>IF(ISBLANK(AF227),"",Short0[[#This Row],[Adj Close]]/AF227-1)</f>
        <v>3.650762990148726E-2</v>
      </c>
      <c r="AH226" s="37">
        <v>42800</v>
      </c>
      <c r="AI226" s="44">
        <v>44.85</v>
      </c>
      <c r="AJ226" s="36">
        <f>IF(ISBLANK(AI227),"",Short1[[#This Row],[Adj Close]]/AI227-1)</f>
        <v>1.2186865267433955E-2</v>
      </c>
      <c r="AK226" s="29">
        <v>42800</v>
      </c>
      <c r="AL226" s="44">
        <v>48.89213196</v>
      </c>
      <c r="AM226" s="33">
        <f>IF(ISBLANK(AL227),"",Short2[[#This Row],[Adj Close]]/AL227-1)</f>
        <v>5.4931071049840963E-2</v>
      </c>
      <c r="AN226" s="37">
        <v>42800</v>
      </c>
      <c r="AO226" s="44">
        <v>62.7</v>
      </c>
      <c r="AP226" s="36">
        <f>IF(ISBLANK(AO227),"",Short3[[#This Row],[Adj Close]]/AO227-1)</f>
        <v>-3.3898305084745783E-2</v>
      </c>
    </row>
    <row r="227" spans="1:42" x14ac:dyDescent="0.25">
      <c r="A227" s="37">
        <v>42793</v>
      </c>
      <c r="B227" s="39">
        <v>2383.1201169999999</v>
      </c>
      <c r="C227" s="36">
        <f>IF(ISBLANK(B228), "", GSPC[[#This Row],[Adj Close]]/B228-1)</f>
        <v>6.6657211948502049E-3</v>
      </c>
      <c r="D227" s="37">
        <v>42793</v>
      </c>
      <c r="E227" s="44">
        <v>42.33</v>
      </c>
      <c r="F227" s="36">
        <f>IF(ISBLANK(E228), "", Long0[[#This Row],[Adj Close]]/E228-1)</f>
        <v>7.8571428571427848E-3</v>
      </c>
      <c r="G227" s="29">
        <v>42793</v>
      </c>
      <c r="H227" s="44">
        <v>49.9</v>
      </c>
      <c r="I227" s="33">
        <f>IF(ISBLANK(H228),"",Long1[[#This Row],[Adj Close]]/H228-1)</f>
        <v>6.4542154094393567E-3</v>
      </c>
      <c r="J227" s="37">
        <v>42793</v>
      </c>
      <c r="K227" s="44">
        <v>31.83</v>
      </c>
      <c r="L227" s="36">
        <f>IF(ISBLANK(K228),"",Long2[[#This Row],[Adj Close]]/K228-1)</f>
        <v>-3.9819004524886847E-2</v>
      </c>
      <c r="M227" s="29">
        <v>42793</v>
      </c>
      <c r="N227" s="44">
        <v>36.520000000000003</v>
      </c>
      <c r="O227" s="33">
        <f>IF(ISBLANK(N228),"",Long3[[#This Row],[Adj Close]]/N228-1)</f>
        <v>2.2396416573348343E-2</v>
      </c>
      <c r="P227" s="37">
        <v>42793</v>
      </c>
      <c r="Q227" s="44">
        <v>29.527241849999999</v>
      </c>
      <c r="R227" s="36">
        <f>IF(ISBLANK(Q228),"",Long4[[#This Row],[Adj Close]]/Q228-1)</f>
        <v>6.6334991708125735E-3</v>
      </c>
      <c r="S227" s="29">
        <v>42793</v>
      </c>
      <c r="T227" s="44">
        <v>22.935761629999998</v>
      </c>
      <c r="U227" s="33">
        <f>IF(ISBLANK(T228),"",Long5[[#This Row],[Adj Close]]/T228-1)</f>
        <v>-7.1428571460381729E-2</v>
      </c>
      <c r="V227" s="37">
        <v>42793</v>
      </c>
      <c r="W227" s="44">
        <v>67.45</v>
      </c>
      <c r="X227" s="36">
        <f>IF(ISBLANK(W228),"",Long6[[#This Row],[Adj Close]]/W228-1)</f>
        <v>-5.3997194950911598E-2</v>
      </c>
      <c r="AE227" s="29">
        <v>42793</v>
      </c>
      <c r="AF227" s="44">
        <v>51.77</v>
      </c>
      <c r="AG227" s="33">
        <f>IF(ISBLANK(AF228),"",Short0[[#This Row],[Adj Close]]/AF228-1)</f>
        <v>-1.4092553799276208E-2</v>
      </c>
      <c r="AH227" s="37">
        <v>42793</v>
      </c>
      <c r="AI227" s="44">
        <v>44.31</v>
      </c>
      <c r="AJ227" s="36">
        <f>IF(ISBLANK(AI228),"",Short1[[#This Row],[Adj Close]]/AI228-1)</f>
        <v>-2.3363456028212326E-2</v>
      </c>
      <c r="AK227" s="29">
        <v>42793</v>
      </c>
      <c r="AL227" s="44">
        <v>46.346281099999999</v>
      </c>
      <c r="AM227" s="33">
        <f>IF(ISBLANK(AL228),"",Short2[[#This Row],[Adj Close]]/AL228-1)</f>
        <v>2.1004763967085172E-2</v>
      </c>
      <c r="AN227" s="37">
        <v>42793</v>
      </c>
      <c r="AO227" s="44">
        <v>64.900000000000006</v>
      </c>
      <c r="AP227" s="36">
        <f>IF(ISBLANK(AO228),"",Short3[[#This Row],[Adj Close]]/AO228-1)</f>
        <v>3.2453070314985677E-2</v>
      </c>
    </row>
    <row r="228" spans="1:42" x14ac:dyDescent="0.25">
      <c r="A228" s="37">
        <v>42786</v>
      </c>
      <c r="B228" s="39">
        <v>2367.3400879999999</v>
      </c>
      <c r="C228" s="36">
        <f>IF(ISBLANK(B229), "", GSPC[[#This Row],[Adj Close]]/B229-1)</f>
        <v>6.8817845682969114E-3</v>
      </c>
      <c r="D228" s="37">
        <v>42786</v>
      </c>
      <c r="E228" s="44">
        <v>42</v>
      </c>
      <c r="F228" s="36">
        <f>IF(ISBLANK(E229), "", Long0[[#This Row],[Adj Close]]/E229-1)</f>
        <v>6.8702290076335881E-2</v>
      </c>
      <c r="G228" s="29">
        <v>42786</v>
      </c>
      <c r="H228" s="44">
        <v>49.58</v>
      </c>
      <c r="I228" s="33">
        <f>IF(ISBLANK(H229),"",Long1[[#This Row],[Adj Close]]/H229-1)</f>
        <v>9.1349328637464255E-2</v>
      </c>
      <c r="J228" s="37">
        <v>42786</v>
      </c>
      <c r="K228" s="44">
        <v>33.15</v>
      </c>
      <c r="L228" s="36">
        <f>IF(ISBLANK(K229),"",Long2[[#This Row],[Adj Close]]/K229-1)</f>
        <v>4.1470311027332674E-2</v>
      </c>
      <c r="M228" s="29">
        <v>42786</v>
      </c>
      <c r="N228" s="44">
        <v>35.72</v>
      </c>
      <c r="O228" s="33">
        <f>IF(ISBLANK(N229),"",Long3[[#This Row],[Adj Close]]/N229-1)</f>
        <v>8.4697910784865549E-3</v>
      </c>
      <c r="P228" s="37">
        <v>42786</v>
      </c>
      <c r="Q228" s="44">
        <v>29.332663650000001</v>
      </c>
      <c r="R228" s="36">
        <f>IF(ISBLANK(Q229),"",Long4[[#This Row],[Adj Close]]/Q229-1)</f>
        <v>1.5151515151515138E-2</v>
      </c>
      <c r="S228" s="29">
        <v>42786</v>
      </c>
      <c r="T228" s="44">
        <v>24.700050987000001</v>
      </c>
      <c r="U228" s="33">
        <f>IF(ISBLANK(T229),"",Long5[[#This Row],[Adj Close]]/T229-1)</f>
        <v>-1.4017094018854537E-2</v>
      </c>
      <c r="V228" s="37">
        <v>42786</v>
      </c>
      <c r="W228" s="44">
        <v>71.3</v>
      </c>
      <c r="X228" s="36">
        <f>IF(ISBLANK(W229),"",Long6[[#This Row],[Adj Close]]/W229-1)</f>
        <v>0.11755485893416928</v>
      </c>
      <c r="AE228" s="29">
        <v>42786</v>
      </c>
      <c r="AF228" s="44">
        <v>52.51</v>
      </c>
      <c r="AG228" s="33">
        <f>IF(ISBLANK(AF229),"",Short0[[#This Row],[Adj Close]]/AF229-1)</f>
        <v>-7.9350085017948491E-3</v>
      </c>
      <c r="AH228" s="37">
        <v>42786</v>
      </c>
      <c r="AI228" s="44">
        <v>45.37</v>
      </c>
      <c r="AJ228" s="36">
        <f>IF(ISBLANK(AI229),"",Short1[[#This Row],[Adj Close]]/AI229-1)</f>
        <v>1.4308070646098736E-2</v>
      </c>
      <c r="AK228" s="29">
        <v>42786</v>
      </c>
      <c r="AL228" s="44">
        <v>45.392815720000002</v>
      </c>
      <c r="AM228" s="33">
        <f>IF(ISBLANK(AL229),"",Short2[[#This Row],[Adj Close]]/AL229-1)</f>
        <v>2.1907501659659268E-2</v>
      </c>
      <c r="AN228" s="37">
        <v>42786</v>
      </c>
      <c r="AO228" s="44">
        <v>62.86</v>
      </c>
      <c r="AP228" s="36">
        <f>IF(ISBLANK(AO229),"",Short3[[#This Row],[Adj Close]]/AO229-1)</f>
        <v>7.9605158414253196E-4</v>
      </c>
    </row>
    <row r="229" spans="1:42" x14ac:dyDescent="0.25">
      <c r="A229" s="37">
        <v>42779</v>
      </c>
      <c r="B229" s="39">
        <v>2351.1599120000001</v>
      </c>
      <c r="C229" s="36">
        <f>IF(ISBLANK(B230), "", GSPC[[#This Row],[Adj Close]]/B230-1)</f>
        <v>1.5137434703394348E-2</v>
      </c>
      <c r="D229" s="37">
        <v>42779</v>
      </c>
      <c r="E229" s="44">
        <v>39.299999999999997</v>
      </c>
      <c r="F229" s="36">
        <f>IF(ISBLANK(E230), "", Long0[[#This Row],[Adj Close]]/E230-1)</f>
        <v>7.692307692307665E-3</v>
      </c>
      <c r="G229" s="29">
        <v>42779</v>
      </c>
      <c r="H229" s="44">
        <v>45.43</v>
      </c>
      <c r="I229" s="33">
        <f>IF(ISBLANK(H230),"",Long1[[#This Row],[Adj Close]]/H230-1)</f>
        <v>6.8705673758866492E-3</v>
      </c>
      <c r="J229" s="37">
        <v>42779</v>
      </c>
      <c r="K229" s="44">
        <v>31.83</v>
      </c>
      <c r="L229" s="36">
        <f>IF(ISBLANK(K230),"",Long2[[#This Row],[Adj Close]]/K230-1)</f>
        <v>1.2082670906200299E-2</v>
      </c>
      <c r="M229" s="29">
        <v>42779</v>
      </c>
      <c r="N229" s="44">
        <v>35.42</v>
      </c>
      <c r="O229" s="33">
        <f>IF(ISBLANK(N230),"",Long3[[#This Row],[Adj Close]]/N230-1)</f>
        <v>3.9682539682539542E-3</v>
      </c>
      <c r="P229" s="37">
        <v>42779</v>
      </c>
      <c r="Q229" s="44">
        <v>28.894862700000001</v>
      </c>
      <c r="R229" s="36">
        <f>IF(ISBLANK(Q230),"",Long4[[#This Row],[Adj Close]]/Q230-1)</f>
        <v>1.0204081632652962E-2</v>
      </c>
      <c r="S229" s="29">
        <v>42779</v>
      </c>
      <c r="T229" s="44">
        <v>25.051195956000001</v>
      </c>
      <c r="U229" s="33">
        <f>IF(ISBLANK(T230),"",Long5[[#This Row],[Adj Close]]/T230-1)</f>
        <v>2.9929577497577853E-2</v>
      </c>
      <c r="V229" s="37">
        <v>42779</v>
      </c>
      <c r="W229" s="44">
        <v>63.8</v>
      </c>
      <c r="X229" s="36">
        <f>IF(ISBLANK(W230),"",Long6[[#This Row],[Adj Close]]/W230-1)</f>
        <v>-3.9032006245121043E-3</v>
      </c>
      <c r="AE229" s="29">
        <v>42779</v>
      </c>
      <c r="AF229" s="44">
        <v>52.93</v>
      </c>
      <c r="AG229" s="33">
        <f>IF(ISBLANK(AF230),"",Short0[[#This Row],[Adj Close]]/AF230-1)</f>
        <v>2.3989166183014055E-2</v>
      </c>
      <c r="AH229" s="37">
        <v>42779</v>
      </c>
      <c r="AI229" s="44">
        <v>44.73</v>
      </c>
      <c r="AJ229" s="36">
        <f>IF(ISBLANK(AI230),"",Short1[[#This Row],[Adj Close]]/AI230-1)</f>
        <v>9.4786729857818663E-3</v>
      </c>
      <c r="AK229" s="29">
        <v>42779</v>
      </c>
      <c r="AL229" s="44">
        <v>44.41969126</v>
      </c>
      <c r="AM229" s="33">
        <f>IF(ISBLANK(AL230),"",Short2[[#This Row],[Adj Close]]/AL230-1)</f>
        <v>8.4802499442089285E-3</v>
      </c>
      <c r="AN229" s="37">
        <v>42779</v>
      </c>
      <c r="AO229" s="44">
        <v>62.81</v>
      </c>
      <c r="AP229" s="36">
        <f>IF(ISBLANK(AO230),"",Short3[[#This Row],[Adj Close]]/AO230-1)</f>
        <v>7.9766202509884865E-2</v>
      </c>
    </row>
    <row r="230" spans="1:42" x14ac:dyDescent="0.25">
      <c r="A230" s="37">
        <v>42772</v>
      </c>
      <c r="B230" s="39">
        <v>2316.1000979999999</v>
      </c>
      <c r="C230" s="36">
        <f>IF(ISBLANK(B231), "", GSPC[[#This Row],[Adj Close]]/B231-1)</f>
        <v>8.1309367178021841E-3</v>
      </c>
      <c r="D230" s="37">
        <v>42772</v>
      </c>
      <c r="E230" s="44">
        <v>39</v>
      </c>
      <c r="F230" s="36">
        <f>IF(ISBLANK(E231), "", Long0[[#This Row],[Adj Close]]/E231-1)</f>
        <v>8.0332409972299068E-2</v>
      </c>
      <c r="G230" s="29">
        <v>42772</v>
      </c>
      <c r="H230" s="44">
        <v>45.12</v>
      </c>
      <c r="I230" s="33">
        <f>IF(ISBLANK(H231),"",Long1[[#This Row],[Adj Close]]/H231-1)</f>
        <v>-2.0408163265306256E-2</v>
      </c>
      <c r="J230" s="37">
        <v>42772</v>
      </c>
      <c r="K230" s="44">
        <v>31.45</v>
      </c>
      <c r="L230" s="36">
        <f>IF(ISBLANK(K231),"",Long2[[#This Row],[Adj Close]]/K231-1)</f>
        <v>-1.2248743718592969E-2</v>
      </c>
      <c r="M230" s="29">
        <v>42772</v>
      </c>
      <c r="N230" s="44">
        <v>35.28</v>
      </c>
      <c r="O230" s="33">
        <f>IF(ISBLANK(N231),"",Long3[[#This Row],[Adj Close]]/N231-1)</f>
        <v>2.5283347863993111E-2</v>
      </c>
      <c r="P230" s="37">
        <v>42772</v>
      </c>
      <c r="Q230" s="44">
        <v>28.602995400000001</v>
      </c>
      <c r="R230" s="36">
        <f>IF(ISBLANK(Q231),"",Long4[[#This Row],[Adj Close]]/Q231-1)</f>
        <v>-3.13014827018121E-2</v>
      </c>
      <c r="S230" s="29">
        <v>42772</v>
      </c>
      <c r="T230" s="44">
        <v>24.323212482999999</v>
      </c>
      <c r="U230" s="33">
        <f>IF(ISBLANK(T231),"",Long5[[#This Row],[Adj Close]]/T231-1)</f>
        <v>1.1035955832307875E-2</v>
      </c>
      <c r="V230" s="37">
        <v>42772</v>
      </c>
      <c r="W230" s="44">
        <v>64.05</v>
      </c>
      <c r="X230" s="36">
        <f>IF(ISBLANK(W231),"",Long6[[#This Row],[Adj Close]]/W231-1)</f>
        <v>-1.6884113584036964E-2</v>
      </c>
      <c r="AE230" s="29">
        <v>42772</v>
      </c>
      <c r="AF230" s="44">
        <v>51.69</v>
      </c>
      <c r="AG230" s="33">
        <f>IF(ISBLANK(AF231),"",Short0[[#This Row],[Adj Close]]/AF231-1)</f>
        <v>-1.3737836290784178E-2</v>
      </c>
      <c r="AH230" s="37">
        <v>42772</v>
      </c>
      <c r="AI230" s="44">
        <v>44.31</v>
      </c>
      <c r="AJ230" s="36">
        <f>IF(ISBLANK(AI231),"",Short1[[#This Row],[Adj Close]]/AI231-1)</f>
        <v>-2.0340481980985925E-2</v>
      </c>
      <c r="AK230" s="29">
        <v>42772</v>
      </c>
      <c r="AL230" s="44">
        <v>44.046168739999999</v>
      </c>
      <c r="AM230" s="33">
        <f>IF(ISBLANK(AL231),"",Short2[[#This Row],[Adj Close]]/AL231-1)</f>
        <v>-4.0471092077087878E-2</v>
      </c>
      <c r="AN230" s="37">
        <v>42772</v>
      </c>
      <c r="AO230" s="44">
        <v>58.17</v>
      </c>
      <c r="AP230" s="36">
        <f>IF(ISBLANK(AO231),"",Short3[[#This Row],[Adj Close]]/AO231-1)</f>
        <v>7.6216871643859374E-3</v>
      </c>
    </row>
    <row r="231" spans="1:42" x14ac:dyDescent="0.25">
      <c r="A231" s="37">
        <v>42765</v>
      </c>
      <c r="B231" s="39">
        <v>2297.419922</v>
      </c>
      <c r="C231" s="36">
        <f>IF(ISBLANK(B232), "", GSPC[[#This Row],[Adj Close]]/B232-1)</f>
        <v>1.1896949349115005E-3</v>
      </c>
      <c r="D231" s="37">
        <v>42765</v>
      </c>
      <c r="E231" s="44">
        <v>36.1</v>
      </c>
      <c r="F231" s="36">
        <f>IF(ISBLANK(E232), "", Long0[[#This Row],[Adj Close]]/E232-1)</f>
        <v>-2.3004059539918797E-2</v>
      </c>
      <c r="G231" s="29">
        <v>42765</v>
      </c>
      <c r="H231" s="44">
        <v>46.06</v>
      </c>
      <c r="I231" s="33">
        <f>IF(ISBLANK(H232),"",Long1[[#This Row],[Adj Close]]/H232-1)</f>
        <v>6.5710319296621966E-2</v>
      </c>
      <c r="J231" s="37">
        <v>42765</v>
      </c>
      <c r="K231" s="44">
        <v>31.84</v>
      </c>
      <c r="L231" s="36">
        <f>IF(ISBLANK(K232),"",Long2[[#This Row],[Adj Close]]/K232-1)</f>
        <v>5.2561983471074436E-2</v>
      </c>
      <c r="M231" s="29">
        <v>42765</v>
      </c>
      <c r="N231" s="44">
        <v>34.409999999999997</v>
      </c>
      <c r="O231" s="33">
        <f>IF(ISBLANK(N232),"",Long3[[#This Row],[Adj Close]]/N232-1)</f>
        <v>5.2585451358457824E-3</v>
      </c>
      <c r="P231" s="37">
        <v>42765</v>
      </c>
      <c r="Q231" s="44">
        <v>29.527241849999999</v>
      </c>
      <c r="R231" s="36">
        <f>IF(ISBLANK(Q232),"",Long4[[#This Row],[Adj Close]]/Q232-1)</f>
        <v>1.675041876046901E-2</v>
      </c>
      <c r="S231" s="29">
        <v>42765</v>
      </c>
      <c r="T231" s="44">
        <v>24.057712629000001</v>
      </c>
      <c r="U231" s="33">
        <f>IF(ISBLANK(T232),"",Long5[[#This Row],[Adj Close]]/T232-1)</f>
        <v>-2.465277777424435E-2</v>
      </c>
      <c r="V231" s="37">
        <v>42765</v>
      </c>
      <c r="W231" s="44">
        <v>65.150000000000006</v>
      </c>
      <c r="X231" s="36">
        <f>IF(ISBLANK(W232),"",Long6[[#This Row],[Adj Close]]/W232-1)</f>
        <v>0.14298245614035099</v>
      </c>
      <c r="AE231" s="29">
        <v>42765</v>
      </c>
      <c r="AF231" s="44">
        <v>52.41</v>
      </c>
      <c r="AG231" s="33">
        <f>IF(ISBLANK(AF232),"",Short0[[#This Row],[Adj Close]]/AF232-1)</f>
        <v>-6.1425501432664897E-2</v>
      </c>
      <c r="AH231" s="37">
        <v>42765</v>
      </c>
      <c r="AI231" s="44">
        <v>45.23</v>
      </c>
      <c r="AJ231" s="36">
        <f>IF(ISBLANK(AI232),"",Short1[[#This Row],[Adj Close]]/AI232-1)</f>
        <v>3.6672014668805764E-2</v>
      </c>
      <c r="AK231" s="29">
        <v>42765</v>
      </c>
      <c r="AL231" s="44">
        <v>45.903951800000002</v>
      </c>
      <c r="AM231" s="33">
        <f>IF(ISBLANK(AL232),"",Short2[[#This Row],[Adj Close]]/AL232-1)</f>
        <v>6.7916761948319415E-2</v>
      </c>
      <c r="AN231" s="37">
        <v>42765</v>
      </c>
      <c r="AO231" s="44">
        <v>57.73</v>
      </c>
      <c r="AP231" s="36">
        <f>IF(ISBLANK(AO232),"",Short3[[#This Row],[Adj Close]]/AO232-1)</f>
        <v>7.2649572649572614E-2</v>
      </c>
    </row>
    <row r="232" spans="1:42" x14ac:dyDescent="0.25">
      <c r="A232" s="37">
        <v>42758</v>
      </c>
      <c r="B232" s="39">
        <v>2294.6899410000001</v>
      </c>
      <c r="C232" s="36">
        <f>IF(ISBLANK(B233), "", GSPC[[#This Row],[Adj Close]]/B233-1)</f>
        <v>1.029356688108618E-2</v>
      </c>
      <c r="D232" s="37">
        <v>42758</v>
      </c>
      <c r="E232" s="44">
        <v>36.950000000000003</v>
      </c>
      <c r="F232" s="36">
        <f>IF(ISBLANK(E233), "", Long0[[#This Row],[Adj Close]]/E233-1)</f>
        <v>4.8952950775087434E-3</v>
      </c>
      <c r="G232" s="29">
        <v>42758</v>
      </c>
      <c r="H232" s="44">
        <v>43.22</v>
      </c>
      <c r="I232" s="33">
        <f>IF(ISBLANK(H233),"",Long1[[#This Row],[Adj Close]]/H233-1)</f>
        <v>-2.106455266138163E-2</v>
      </c>
      <c r="J232" s="37">
        <v>42758</v>
      </c>
      <c r="K232" s="44">
        <v>30.25</v>
      </c>
      <c r="L232" s="36">
        <f>IF(ISBLANK(K233),"",Long2[[#This Row],[Adj Close]]/K233-1)</f>
        <v>-3.6930913721744618E-2</v>
      </c>
      <c r="M232" s="29">
        <v>42758</v>
      </c>
      <c r="N232" s="44">
        <v>34.229999999999997</v>
      </c>
      <c r="O232" s="33">
        <f>IF(ISBLANK(N233),"",Long3[[#This Row],[Adj Close]]/N233-1)</f>
        <v>-7.8260869565218716E-3</v>
      </c>
      <c r="P232" s="37">
        <v>42758</v>
      </c>
      <c r="Q232" s="44">
        <v>29.040796350000001</v>
      </c>
      <c r="R232" s="36">
        <f>IF(ISBLANK(Q233),"",Long4[[#This Row],[Adj Close]]/Q233-1)</f>
        <v>-1.3223140495867813E-2</v>
      </c>
      <c r="S232" s="29">
        <v>42758</v>
      </c>
      <c r="T232" s="44">
        <v>24.665792940999999</v>
      </c>
      <c r="U232" s="33">
        <f>IF(ISBLANK(T233),"",Long5[[#This Row],[Adj Close]]/T233-1)</f>
        <v>-4.1493775831419333E-3</v>
      </c>
      <c r="V232" s="37">
        <v>42758</v>
      </c>
      <c r="W232" s="44">
        <v>57</v>
      </c>
      <c r="X232" s="36">
        <f>IF(ISBLANK(W233),"",Long6[[#This Row],[Adj Close]]/W233-1)</f>
        <v>-1.5544041450777146E-2</v>
      </c>
      <c r="AE232" s="29">
        <v>42758</v>
      </c>
      <c r="AF232" s="44">
        <v>55.84</v>
      </c>
      <c r="AG232" s="33">
        <f>IF(ISBLANK(AF233),"",Short0[[#This Row],[Adj Close]]/AF233-1)</f>
        <v>6.8517850703209149E-3</v>
      </c>
      <c r="AH232" s="37">
        <v>42758</v>
      </c>
      <c r="AI232" s="44">
        <v>43.63</v>
      </c>
      <c r="AJ232" s="36">
        <f>IF(ISBLANK(AI233),"",Short1[[#This Row],[Adj Close]]/AI233-1)</f>
        <v>-1.3565453312231357E-2</v>
      </c>
      <c r="AK232" s="29">
        <v>42758</v>
      </c>
      <c r="AL232" s="44">
        <v>42.984578419999998</v>
      </c>
      <c r="AM232" s="33">
        <f>IF(ISBLANK(AL233),"",Short2[[#This Row],[Adj Close]]/AL233-1)</f>
        <v>-1.5755120414134516E-2</v>
      </c>
      <c r="AN232" s="37">
        <v>42758</v>
      </c>
      <c r="AO232" s="44">
        <v>53.82</v>
      </c>
      <c r="AP232" s="36">
        <f>IF(ISBLANK(AO233),"",Short3[[#This Row],[Adj Close]]/AO233-1)</f>
        <v>-4.455884963607315E-2</v>
      </c>
    </row>
    <row r="233" spans="1:42" x14ac:dyDescent="0.25">
      <c r="A233" s="37">
        <v>42751</v>
      </c>
      <c r="B233" s="39">
        <v>2271.3100589999999</v>
      </c>
      <c r="C233" s="36">
        <f>IF(ISBLANK(B234), "", GSPC[[#This Row],[Adj Close]]/B234-1)</f>
        <v>-1.4638950148757601E-3</v>
      </c>
      <c r="D233" s="37">
        <v>42751</v>
      </c>
      <c r="E233" s="44">
        <v>36.770000000000003</v>
      </c>
      <c r="F233" s="36">
        <f>IF(ISBLANK(E234), "", Long0[[#This Row],[Adj Close]]/E234-1)</f>
        <v>-6.1031664964249055E-2</v>
      </c>
      <c r="G233" s="29">
        <v>42751</v>
      </c>
      <c r="H233" s="44">
        <v>44.15</v>
      </c>
      <c r="I233" s="33">
        <f>IF(ISBLANK(H234),"",Long1[[#This Row],[Adj Close]]/H234-1)</f>
        <v>1.0066346373827528E-2</v>
      </c>
      <c r="J233" s="37">
        <v>42751</v>
      </c>
      <c r="K233" s="44">
        <v>31.41</v>
      </c>
      <c r="L233" s="36">
        <f>IF(ISBLANK(K234),"",Long2[[#This Row],[Adj Close]]/K234-1)</f>
        <v>1.7492711370262315E-2</v>
      </c>
      <c r="M233" s="29">
        <v>42751</v>
      </c>
      <c r="N233" s="44">
        <v>34.5</v>
      </c>
      <c r="O233" s="33">
        <f>IF(ISBLANK(N234),"",Long3[[#This Row],[Adj Close]]/N234-1)</f>
        <v>5.8309037900874383E-3</v>
      </c>
      <c r="P233" s="37">
        <v>42751</v>
      </c>
      <c r="Q233" s="44">
        <v>29.429952750000002</v>
      </c>
      <c r="R233" s="36">
        <f>IF(ISBLANK(Q234),"",Long4[[#This Row],[Adj Close]]/Q234-1)</f>
        <v>-2.1035598705501535E-2</v>
      </c>
      <c r="S233" s="29">
        <v>42751</v>
      </c>
      <c r="T233" s="44">
        <v>24.768567078</v>
      </c>
      <c r="U233" s="33">
        <f>IF(ISBLANK(T234),"",Long5[[#This Row],[Adj Close]]/T234-1)</f>
        <v>2.079002094142135E-3</v>
      </c>
      <c r="V233" s="37">
        <v>42751</v>
      </c>
      <c r="W233" s="44">
        <v>57.9</v>
      </c>
      <c r="X233" s="36">
        <f>IF(ISBLANK(W234),"",Long6[[#This Row],[Adj Close]]/W234-1)</f>
        <v>-2.3608768971332239E-2</v>
      </c>
      <c r="AE233" s="29">
        <v>42751</v>
      </c>
      <c r="AF233" s="44">
        <v>55.46</v>
      </c>
      <c r="AG233" s="33">
        <f>IF(ISBLANK(AF234),"",Short0[[#This Row],[Adj Close]]/AF234-1)</f>
        <v>6.89905591866391E-3</v>
      </c>
      <c r="AH233" s="37">
        <v>42751</v>
      </c>
      <c r="AI233" s="44">
        <v>44.23</v>
      </c>
      <c r="AJ233" s="36">
        <f>IF(ISBLANK(AI234),"",Short1[[#This Row],[Adj Close]]/AI234-1)</f>
        <v>3.7288930581613311E-2</v>
      </c>
      <c r="AK233" s="29">
        <v>42751</v>
      </c>
      <c r="AL233" s="44">
        <v>43.672646219999997</v>
      </c>
      <c r="AM233" s="33">
        <f>IF(ISBLANK(AL234),"",Short2[[#This Row],[Adj Close]]/AL234-1)</f>
        <v>2.2512381809991489E-4</v>
      </c>
      <c r="AN233" s="37">
        <v>42751</v>
      </c>
      <c r="AO233" s="44">
        <v>56.33</v>
      </c>
      <c r="AP233" s="36">
        <f>IF(ISBLANK(AO234),"",Short3[[#This Row],[Adj Close]]/AO234-1)</f>
        <v>3.2441348973607065E-2</v>
      </c>
    </row>
    <row r="234" spans="1:42" x14ac:dyDescent="0.25">
      <c r="A234" s="37">
        <v>42744</v>
      </c>
      <c r="B234" s="39">
        <v>2274.639893</v>
      </c>
      <c r="C234" s="36">
        <f>IF(ISBLANK(B235), "", GSPC[[#This Row],[Adj Close]]/B235-1)</f>
        <v>-1.0277152283086899E-3</v>
      </c>
      <c r="D234" s="37">
        <v>42744</v>
      </c>
      <c r="E234" s="44">
        <v>39.159999999999997</v>
      </c>
      <c r="F234" s="36">
        <f>IF(ISBLANK(E235), "", Long0[[#This Row],[Adj Close]]/E235-1)</f>
        <v>4.761904761904745E-2</v>
      </c>
      <c r="G234" s="29">
        <v>42744</v>
      </c>
      <c r="H234" s="44">
        <v>43.71</v>
      </c>
      <c r="I234" s="33">
        <f>IF(ISBLANK(H235),"",Long1[[#This Row],[Adj Close]]/H235-1)</f>
        <v>5.2897884084637248E-3</v>
      </c>
      <c r="J234" s="37">
        <v>42744</v>
      </c>
      <c r="K234" s="44">
        <v>30.87</v>
      </c>
      <c r="L234" s="36">
        <f>IF(ISBLANK(K235),"",Long2[[#This Row],[Adj Close]]/K235-1)</f>
        <v>5.2505966587112374E-2</v>
      </c>
      <c r="M234" s="29">
        <v>42744</v>
      </c>
      <c r="N234" s="44">
        <v>34.299999999999997</v>
      </c>
      <c r="O234" s="33">
        <f>IF(ISBLANK(N235),"",Long3[[#This Row],[Adj Close]]/N235-1)</f>
        <v>1.1675423234092097E-3</v>
      </c>
      <c r="P234" s="37">
        <v>42744</v>
      </c>
      <c r="Q234" s="44">
        <v>30.0623319</v>
      </c>
      <c r="R234" s="36">
        <f>IF(ISBLANK(Q235),"",Long4[[#This Row],[Adj Close]]/Q235-1)</f>
        <v>4.8780487804878092E-3</v>
      </c>
      <c r="S234" s="29">
        <v>42744</v>
      </c>
      <c r="T234" s="44">
        <v>24.717180009</v>
      </c>
      <c r="U234" s="33">
        <f>IF(ISBLANK(T235),"",Long5[[#This Row],[Adj Close]]/T235-1)</f>
        <v>-2.7955540611924845E-2</v>
      </c>
      <c r="V234" s="37">
        <v>42744</v>
      </c>
      <c r="W234" s="44">
        <v>59.3</v>
      </c>
      <c r="X234" s="36">
        <f>IF(ISBLANK(W235),"",Long6[[#This Row],[Adj Close]]/W235-1)</f>
        <v>4.8629531388152181E-2</v>
      </c>
      <c r="AE234" s="29">
        <v>42744</v>
      </c>
      <c r="AF234" s="44">
        <v>55.08</v>
      </c>
      <c r="AG234" s="33">
        <f>IF(ISBLANK(AF235),"",Short0[[#This Row],[Adj Close]]/AF235-1)</f>
        <v>1.8867924528301883E-2</v>
      </c>
      <c r="AH234" s="37">
        <v>42744</v>
      </c>
      <c r="AI234" s="44">
        <v>42.64</v>
      </c>
      <c r="AJ234" s="36">
        <f>IF(ISBLANK(AI235),"",Short1[[#This Row],[Adj Close]]/AI235-1)</f>
        <v>-9.9837473879730299E-3</v>
      </c>
      <c r="AK234" s="29">
        <v>42744</v>
      </c>
      <c r="AL234" s="44">
        <v>43.662816679999999</v>
      </c>
      <c r="AM234" s="33">
        <f>IF(ISBLANK(AL235),"",Short2[[#This Row],[Adj Close]]/AL235-1)</f>
        <v>3.5431235431235386E-2</v>
      </c>
      <c r="AN234" s="37">
        <v>42744</v>
      </c>
      <c r="AO234" s="44">
        <v>54.56</v>
      </c>
      <c r="AP234" s="36">
        <f>IF(ISBLANK(AO235),"",Short3[[#This Row],[Adj Close]]/AO235-1)</f>
        <v>5.3078556263269627E-2</v>
      </c>
    </row>
    <row r="235" spans="1:42" x14ac:dyDescent="0.25">
      <c r="A235" s="37">
        <v>42737</v>
      </c>
      <c r="B235" s="39">
        <v>2276.9799800000001</v>
      </c>
      <c r="C235" s="36">
        <f>IF(ISBLANK(B236), "", GSPC[[#This Row],[Adj Close]]/B236-1)</f>
        <v>1.7040106069184269E-2</v>
      </c>
      <c r="D235" s="37">
        <v>42737</v>
      </c>
      <c r="E235" s="44">
        <v>37.380000000000003</v>
      </c>
      <c r="F235" s="36">
        <f>IF(ISBLANK(E236), "", Long0[[#This Row],[Adj Close]]/E236-1)</f>
        <v>1.8761726078799779E-3</v>
      </c>
      <c r="G235" s="29">
        <v>42737</v>
      </c>
      <c r="H235" s="44">
        <v>43.48</v>
      </c>
      <c r="I235" s="33">
        <f>IF(ISBLANK(H236),"",Long1[[#This Row],[Adj Close]]/H236-1)</f>
        <v>-8.6639306885545331E-3</v>
      </c>
      <c r="J235" s="37">
        <v>42737</v>
      </c>
      <c r="K235" s="44">
        <v>29.33</v>
      </c>
      <c r="L235" s="36">
        <f>IF(ISBLANK(K236),"",Long2[[#This Row],[Adj Close]]/K236-1)</f>
        <v>-6.8143100511086629E-4</v>
      </c>
      <c r="M235" s="29">
        <v>42737</v>
      </c>
      <c r="N235" s="44">
        <v>34.26</v>
      </c>
      <c r="O235" s="33">
        <f>IF(ISBLANK(N236),"",Long3[[#This Row],[Adj Close]]/N236-1)</f>
        <v>-5.8038305281487013E-3</v>
      </c>
      <c r="P235" s="37">
        <v>42737</v>
      </c>
      <c r="Q235" s="44">
        <v>29.91639825</v>
      </c>
      <c r="R235" s="36">
        <f>IF(ISBLANK(Q236),"",Long4[[#This Row],[Adj Close]]/Q236-1)</f>
        <v>0</v>
      </c>
      <c r="S235" s="29">
        <v>42737</v>
      </c>
      <c r="T235" s="44">
        <v>25.428034458999999</v>
      </c>
      <c r="U235" s="33">
        <f>IF(ISBLANK(T236),"",Long5[[#This Row],[Adj Close]]/T236-1)</f>
        <v>6.4406779932173475E-3</v>
      </c>
      <c r="V235" s="37">
        <v>42737</v>
      </c>
      <c r="W235" s="44">
        <v>56.55</v>
      </c>
      <c r="X235" s="36">
        <f>IF(ISBLANK(W236),"",Long6[[#This Row],[Adj Close]]/W236-1)</f>
        <v>-8.76424189307623E-3</v>
      </c>
      <c r="AE235" s="29">
        <v>42737</v>
      </c>
      <c r="AF235" s="44">
        <v>54.06</v>
      </c>
      <c r="AG235" s="33">
        <f>IF(ISBLANK(AF236),"",Short0[[#This Row],[Adj Close]]/AF236-1)</f>
        <v>-2.950940612320152E-3</v>
      </c>
      <c r="AH235" s="37">
        <v>42737</v>
      </c>
      <c r="AI235" s="44">
        <v>43.07</v>
      </c>
      <c r="AJ235" s="36">
        <f>IF(ISBLANK(AI236),"",Short1[[#This Row],[Adj Close]]/AI236-1)</f>
        <v>-4.5011086474501139E-2</v>
      </c>
      <c r="AK235" s="29">
        <v>42737</v>
      </c>
      <c r="AL235" s="44">
        <v>42.168726599999999</v>
      </c>
      <c r="AM235" s="33">
        <f>IF(ISBLANK(AL236),"",Short2[[#This Row],[Adj Close]]/AL236-1)</f>
        <v>-4.6598322460400521E-4</v>
      </c>
      <c r="AN235" s="37">
        <v>42737</v>
      </c>
      <c r="AO235" s="44">
        <v>51.81</v>
      </c>
      <c r="AP235" s="36">
        <f>IF(ISBLANK(AO236),"",Short3[[#This Row],[Adj Close]]/AO236-1)</f>
        <v>-1.012609858616742E-2</v>
      </c>
    </row>
    <row r="236" spans="1:42" x14ac:dyDescent="0.25">
      <c r="A236" s="37">
        <v>42730</v>
      </c>
      <c r="B236" s="39">
        <v>2238.830078</v>
      </c>
      <c r="C236" s="36">
        <f>IF(ISBLANK(B237), "", GSPC[[#This Row],[Adj Close]]/B237-1)</f>
        <v>-1.1025740271843332E-2</v>
      </c>
      <c r="D236" s="37">
        <v>42730</v>
      </c>
      <c r="E236" s="44">
        <v>37.31</v>
      </c>
      <c r="F236" s="36">
        <f>IF(ISBLANK(E237), "", Long0[[#This Row],[Adj Close]]/E237-1)</f>
        <v>-1.1917372881355859E-2</v>
      </c>
      <c r="G236" s="29">
        <v>42730</v>
      </c>
      <c r="H236" s="44">
        <v>43.86</v>
      </c>
      <c r="I236" s="33">
        <f>IF(ISBLANK(H237),"",Long1[[#This Row],[Adj Close]]/H237-1)</f>
        <v>-7.9538300104931792E-2</v>
      </c>
      <c r="J236" s="37">
        <v>42730</v>
      </c>
      <c r="K236" s="44">
        <v>29.35</v>
      </c>
      <c r="L236" s="36">
        <f>IF(ISBLANK(K237),"",Long2[[#This Row],[Adj Close]]/K237-1)</f>
        <v>-1.3113651647612579E-2</v>
      </c>
      <c r="M236" s="29">
        <v>42730</v>
      </c>
      <c r="N236" s="44">
        <v>34.46</v>
      </c>
      <c r="O236" s="33">
        <f>IF(ISBLANK(N237),"",Long3[[#This Row],[Adj Close]]/N237-1)</f>
        <v>9.0775988286970755E-3</v>
      </c>
      <c r="P236" s="37">
        <v>42730</v>
      </c>
      <c r="Q236" s="44">
        <v>29.91639825</v>
      </c>
      <c r="R236" s="36">
        <f>IF(ISBLANK(Q237),"",Long4[[#This Row],[Adj Close]]/Q237-1)</f>
        <v>-1.2841091492776902E-2</v>
      </c>
      <c r="S236" s="29">
        <v>42730</v>
      </c>
      <c r="T236" s="44">
        <v>25.265308740999998</v>
      </c>
      <c r="U236" s="33">
        <f>IF(ISBLANK(T237),"",Long5[[#This Row],[Adj Close]]/T237-1)</f>
        <v>-6.2599300948900094E-2</v>
      </c>
      <c r="V236" s="37">
        <v>42730</v>
      </c>
      <c r="W236" s="44">
        <v>57.05</v>
      </c>
      <c r="X236" s="36">
        <f>IF(ISBLANK(W237),"",Long6[[#This Row],[Adj Close]]/W237-1)</f>
        <v>-3.5502958579881727E-2</v>
      </c>
      <c r="AE236" s="29">
        <v>42730</v>
      </c>
      <c r="AF236" s="44">
        <v>54.22</v>
      </c>
      <c r="AG236" s="33">
        <f>IF(ISBLANK(AF237),"",Short0[[#This Row],[Adj Close]]/AF237-1)</f>
        <v>-3.5059619149314769E-2</v>
      </c>
      <c r="AH236" s="37">
        <v>42730</v>
      </c>
      <c r="AI236" s="44">
        <v>45.1</v>
      </c>
      <c r="AJ236" s="36">
        <f>IF(ISBLANK(AI237),"",Short1[[#This Row],[Adj Close]]/AI237-1)</f>
        <v>-6.353820598006632E-2</v>
      </c>
      <c r="AK236" s="29">
        <v>42730</v>
      </c>
      <c r="AL236" s="44">
        <v>42.188385680000003</v>
      </c>
      <c r="AM236" s="33">
        <f>IF(ISBLANK(AL237),"",Short2[[#This Row],[Adj Close]]/AL237-1)</f>
        <v>-9.69081679741568E-3</v>
      </c>
      <c r="AN236" s="37">
        <v>42730</v>
      </c>
      <c r="AO236" s="44">
        <v>52.34</v>
      </c>
      <c r="AP236" s="36">
        <f>IF(ISBLANK(AO237),"",Short3[[#This Row],[Adj Close]]/AO237-1)</f>
        <v>-5.4210336104083878E-2</v>
      </c>
    </row>
    <row r="237" spans="1:42" x14ac:dyDescent="0.25">
      <c r="A237" s="37">
        <v>42723</v>
      </c>
      <c r="B237" s="39">
        <v>2263.790039</v>
      </c>
      <c r="C237" s="36">
        <f>IF(ISBLANK(B238), "", GSPC[[#This Row],[Adj Close]]/B238-1)</f>
        <v>2.5331237861303535E-3</v>
      </c>
      <c r="D237" s="37">
        <v>42723</v>
      </c>
      <c r="E237" s="44">
        <v>37.76</v>
      </c>
      <c r="F237" s="36">
        <f>IF(ISBLANK(E238), "", Long0[[#This Row],[Adj Close]]/E238-1)</f>
        <v>4.7143649473100346E-2</v>
      </c>
      <c r="G237" s="29">
        <v>42723</v>
      </c>
      <c r="H237" s="44">
        <v>47.65</v>
      </c>
      <c r="I237" s="33">
        <f>IF(ISBLANK(H238),"",Long1[[#This Row],[Adj Close]]/H238-1)</f>
        <v>-3.4447821681864332E-2</v>
      </c>
      <c r="J237" s="37">
        <v>42723</v>
      </c>
      <c r="K237" s="44">
        <v>29.74</v>
      </c>
      <c r="L237" s="36">
        <f>IF(ISBLANK(K238),"",Long2[[#This Row],[Adj Close]]/K238-1)</f>
        <v>-1.4579191517561374E-2</v>
      </c>
      <c r="M237" s="29">
        <v>42723</v>
      </c>
      <c r="N237" s="44">
        <v>34.15</v>
      </c>
      <c r="O237" s="33">
        <f>IF(ISBLANK(N238),"",Long3[[#This Row],[Adj Close]]/N238-1)</f>
        <v>3.1410450015101121E-2</v>
      </c>
      <c r="P237" s="37">
        <v>42723</v>
      </c>
      <c r="Q237" s="44">
        <v>30.305554650000001</v>
      </c>
      <c r="R237" s="36">
        <f>IF(ISBLANK(Q238),"",Long4[[#This Row],[Adj Close]]/Q238-1)</f>
        <v>1.4657980456026065E-2</v>
      </c>
      <c r="S237" s="29">
        <v>42723</v>
      </c>
      <c r="T237" s="44">
        <v>26.952517494999999</v>
      </c>
      <c r="U237" s="33">
        <f>IF(ISBLANK(T238),"",Long5[[#This Row],[Adj Close]]/T238-1)</f>
        <v>-4.751815978116003E-2</v>
      </c>
      <c r="V237" s="37">
        <v>42723</v>
      </c>
      <c r="W237" s="44">
        <v>59.15</v>
      </c>
      <c r="X237" s="36">
        <f>IF(ISBLANK(W238),"",Long6[[#This Row],[Adj Close]]/W238-1)</f>
        <v>3.392705682782049E-3</v>
      </c>
      <c r="AE237" s="29">
        <v>42723</v>
      </c>
      <c r="AF237" s="44">
        <v>56.19</v>
      </c>
      <c r="AG237" s="33">
        <f>IF(ISBLANK(AF238),"",Short0[[#This Row],[Adj Close]]/AF238-1)</f>
        <v>2.7803182732760057E-2</v>
      </c>
      <c r="AH237" s="37">
        <v>42723</v>
      </c>
      <c r="AI237" s="44">
        <v>48.16</v>
      </c>
      <c r="AJ237" s="36">
        <f>IF(ISBLANK(AI238),"",Short1[[#This Row],[Adj Close]]/AI238-1)</f>
        <v>-2.3321841411478528E-2</v>
      </c>
      <c r="AK237" s="29">
        <v>42723</v>
      </c>
      <c r="AL237" s="44">
        <v>42.601226359999998</v>
      </c>
      <c r="AM237" s="33">
        <f>IF(ISBLANK(AL238),"",Short2[[#This Row],[Adj Close]]/AL238-1)</f>
        <v>-5.1018173855922999E-2</v>
      </c>
      <c r="AN237" s="37">
        <v>42723</v>
      </c>
      <c r="AO237" s="44">
        <v>55.34</v>
      </c>
      <c r="AP237" s="36">
        <f>IF(ISBLANK(AO238),"",Short3[[#This Row],[Adj Close]]/AO238-1)</f>
        <v>-2.5875726104559016E-2</v>
      </c>
    </row>
    <row r="238" spans="1:42" x14ac:dyDescent="0.25">
      <c r="A238" s="37">
        <v>42716</v>
      </c>
      <c r="B238" s="39">
        <v>2258.070068</v>
      </c>
      <c r="C238" s="36">
        <f>IF(ISBLANK(B239), "", GSPC[[#This Row],[Adj Close]]/B239-1)</f>
        <v>-6.4613480735464801E-4</v>
      </c>
      <c r="D238" s="37">
        <v>42716</v>
      </c>
      <c r="E238" s="44">
        <v>36.06</v>
      </c>
      <c r="F238" s="36">
        <f>IF(ISBLANK(E239), "", Long0[[#This Row],[Adj Close]]/E239-1)</f>
        <v>8.3263946711076287E-4</v>
      </c>
      <c r="G238" s="29">
        <v>42716</v>
      </c>
      <c r="H238" s="44">
        <v>49.35</v>
      </c>
      <c r="I238" s="33">
        <f>IF(ISBLANK(H239),"",Long1[[#This Row],[Adj Close]]/H239-1)</f>
        <v>9.9353976386723053E-2</v>
      </c>
      <c r="J238" s="37">
        <v>42716</v>
      </c>
      <c r="K238" s="44">
        <v>30.18</v>
      </c>
      <c r="L238" s="36">
        <f>IF(ISBLANK(K239),"",Long2[[#This Row],[Adj Close]]/K239-1)</f>
        <v>3.7469920935029322E-2</v>
      </c>
      <c r="M238" s="29">
        <v>42716</v>
      </c>
      <c r="N238" s="44">
        <v>33.11</v>
      </c>
      <c r="O238" s="33">
        <f>IF(ISBLANK(N239),"",Long3[[#This Row],[Adj Close]]/N239-1)</f>
        <v>3.0211480362529741E-4</v>
      </c>
      <c r="P238" s="37">
        <v>42716</v>
      </c>
      <c r="Q238" s="44">
        <v>29.867753700000002</v>
      </c>
      <c r="R238" s="36">
        <f>IF(ISBLANK(Q239),"",Long4[[#This Row],[Adj Close]]/Q239-1)</f>
        <v>8.6725663716814116E-2</v>
      </c>
      <c r="S238" s="29">
        <v>42716</v>
      </c>
      <c r="T238" s="44">
        <v>28.297145789999998</v>
      </c>
      <c r="U238" s="33">
        <f>IF(ISBLANK(T239),"",Long5[[#This Row],[Adj Close]]/T239-1)</f>
        <v>4.9555273178675252E-2</v>
      </c>
      <c r="V238" s="37">
        <v>42716</v>
      </c>
      <c r="W238" s="44">
        <v>58.95</v>
      </c>
      <c r="X238" s="36">
        <f>IF(ISBLANK(W239),"",Long6[[#This Row],[Adj Close]]/W239-1)</f>
        <v>9.1666666666666785E-2</v>
      </c>
      <c r="AE238" s="29">
        <v>42716</v>
      </c>
      <c r="AF238" s="44">
        <v>54.67</v>
      </c>
      <c r="AG238" s="33">
        <f>IF(ISBLANK(AF239),"",Short0[[#This Row],[Adj Close]]/AF239-1)</f>
        <v>-0.12077838533290441</v>
      </c>
      <c r="AH238" s="37">
        <v>42716</v>
      </c>
      <c r="AI238" s="44">
        <v>49.31</v>
      </c>
      <c r="AJ238" s="36">
        <f>IF(ISBLANK(AI239),"",Short1[[#This Row],[Adj Close]]/AI239-1)</f>
        <v>8.4928492849284831E-2</v>
      </c>
      <c r="AK238" s="29">
        <v>42716</v>
      </c>
      <c r="AL238" s="44">
        <v>44.89150918</v>
      </c>
      <c r="AM238" s="33">
        <f>IF(ISBLANK(AL239),"",Short2[[#This Row],[Adj Close]]/AL239-1)</f>
        <v>8.6863398381722856E-2</v>
      </c>
      <c r="AN238" s="37">
        <v>42716</v>
      </c>
      <c r="AO238" s="44">
        <v>56.81</v>
      </c>
      <c r="AP238" s="36">
        <f>IF(ISBLANK(AO239),"",Short3[[#This Row],[Adj Close]]/AO239-1)</f>
        <v>6.5254078379898717E-2</v>
      </c>
    </row>
    <row r="239" spans="1:42" x14ac:dyDescent="0.25">
      <c r="A239" s="37">
        <v>42709</v>
      </c>
      <c r="B239" s="39">
        <v>2259.530029</v>
      </c>
      <c r="C239" s="36">
        <f>IF(ISBLANK(B240), "", GSPC[[#This Row],[Adj Close]]/B240-1)</f>
        <v>3.0831031506521889E-2</v>
      </c>
      <c r="D239" s="37">
        <v>42709</v>
      </c>
      <c r="E239" s="44">
        <v>36.03</v>
      </c>
      <c r="F239" s="36">
        <f>IF(ISBLANK(E240), "", Long0[[#This Row],[Adj Close]]/E240-1)</f>
        <v>-2.2252374491180449E-2</v>
      </c>
      <c r="G239" s="29">
        <v>42709</v>
      </c>
      <c r="H239" s="44">
        <v>44.89</v>
      </c>
      <c r="I239" s="33">
        <f>IF(ISBLANK(H240),"",Long1[[#This Row],[Adj Close]]/H240-1)</f>
        <v>-1.448957189901201E-2</v>
      </c>
      <c r="J239" s="37">
        <v>42709</v>
      </c>
      <c r="K239" s="44">
        <v>29.09</v>
      </c>
      <c r="L239" s="36">
        <f>IF(ISBLANK(K240),"",Long2[[#This Row],[Adj Close]]/K240-1)</f>
        <v>5.9744990892531824E-2</v>
      </c>
      <c r="M239" s="29">
        <v>42709</v>
      </c>
      <c r="N239" s="44">
        <v>33.1</v>
      </c>
      <c r="O239" s="33">
        <f>IF(ISBLANK(N240),"",Long3[[#This Row],[Adj Close]]/N240-1)</f>
        <v>8.8387686680890809E-3</v>
      </c>
      <c r="P239" s="37">
        <v>42709</v>
      </c>
      <c r="Q239" s="44">
        <v>27.484170750000001</v>
      </c>
      <c r="R239" s="36">
        <f>IF(ISBLANK(Q240),"",Long4[[#This Row],[Adj Close]]/Q240-1)</f>
        <v>-1.2237762237762184E-2</v>
      </c>
      <c r="S239" s="29">
        <v>42709</v>
      </c>
      <c r="T239" s="44">
        <v>26.961082006000002</v>
      </c>
      <c r="U239" s="33">
        <f>IF(ISBLANK(T240),"",Long5[[#This Row],[Adj Close]]/T240-1)</f>
        <v>-3.1665611375766289E-3</v>
      </c>
      <c r="V239" s="37">
        <v>42709</v>
      </c>
      <c r="W239" s="44">
        <v>54</v>
      </c>
      <c r="X239" s="36">
        <f>IF(ISBLANK(W240),"",Long6[[#This Row],[Adj Close]]/W240-1)</f>
        <v>-5.759162303664922E-2</v>
      </c>
      <c r="AE239" s="29">
        <v>42709</v>
      </c>
      <c r="AF239" s="44">
        <v>62.18</v>
      </c>
      <c r="AG239" s="33">
        <f>IF(ISBLANK(AF240),"",Short0[[#This Row],[Adj Close]]/AF240-1)</f>
        <v>-3.844921499519427E-3</v>
      </c>
      <c r="AH239" s="37">
        <v>42709</v>
      </c>
      <c r="AI239" s="44">
        <v>45.45</v>
      </c>
      <c r="AJ239" s="36">
        <f>IF(ISBLANK(AI240),"",Short1[[#This Row],[Adj Close]]/AI240-1)</f>
        <v>-3.2155025553662675E-2</v>
      </c>
      <c r="AK239" s="29">
        <v>42709</v>
      </c>
      <c r="AL239" s="44">
        <v>41.303727080000002</v>
      </c>
      <c r="AM239" s="33">
        <f>IF(ISBLANK(AL240),"",Short2[[#This Row],[Adj Close]]/AL240-1)</f>
        <v>-4.217004786870282E-2</v>
      </c>
      <c r="AN239" s="37">
        <v>42709</v>
      </c>
      <c r="AO239" s="44">
        <v>53.33</v>
      </c>
      <c r="AP239" s="36">
        <f>IF(ISBLANK(AO240),"",Short3[[#This Row],[Adj Close]]/AO240-1)</f>
        <v>-7.493495229835212E-2</v>
      </c>
    </row>
    <row r="240" spans="1:42" x14ac:dyDescent="0.25">
      <c r="A240" s="37">
        <v>42702</v>
      </c>
      <c r="B240" s="39">
        <v>2191.9499510000001</v>
      </c>
      <c r="C240" s="36">
        <f>IF(ISBLANK(B241), "", GSPC[[#This Row],[Adj Close]]/B241-1)</f>
        <v>-9.6686678801231052E-3</v>
      </c>
      <c r="D240" s="37">
        <v>42702</v>
      </c>
      <c r="E240" s="44">
        <v>36.85</v>
      </c>
      <c r="F240" s="36">
        <f>IF(ISBLANK(E241), "", Long0[[#This Row],[Adj Close]]/E241-1)</f>
        <v>-1.8903088391906353E-2</v>
      </c>
      <c r="G240" s="29">
        <v>42702</v>
      </c>
      <c r="H240" s="44">
        <v>45.55</v>
      </c>
      <c r="I240" s="33">
        <f>IF(ISBLANK(H241),"",Long1[[#This Row],[Adj Close]]/H241-1)</f>
        <v>7.556080283352995E-2</v>
      </c>
      <c r="J240" s="37">
        <v>42702</v>
      </c>
      <c r="K240" s="44">
        <v>27.45</v>
      </c>
      <c r="L240" s="36">
        <f>IF(ISBLANK(K241),"",Long2[[#This Row],[Adj Close]]/K241-1)</f>
        <v>4.390779363337094E-3</v>
      </c>
      <c r="M240" s="29">
        <v>42702</v>
      </c>
      <c r="N240" s="44">
        <v>32.81</v>
      </c>
      <c r="O240" s="33">
        <f>IF(ISBLANK(N241),"",Long3[[#This Row],[Adj Close]]/N241-1)</f>
        <v>-6.0919890344179883E-4</v>
      </c>
      <c r="P240" s="37">
        <v>42702</v>
      </c>
      <c r="Q240" s="44">
        <v>27.824682599999999</v>
      </c>
      <c r="R240" s="36">
        <f>IF(ISBLANK(Q241),"",Long4[[#This Row],[Adj Close]]/Q241-1)</f>
        <v>5.9259259259259345E-2</v>
      </c>
      <c r="S240" s="29">
        <v>42702</v>
      </c>
      <c r="T240" s="44">
        <v>27.046727121</v>
      </c>
      <c r="U240" s="33">
        <f>IF(ISBLANK(T241),"",Long5[[#This Row],[Adj Close]]/T241-1)</f>
        <v>5.4776219112222746E-2</v>
      </c>
      <c r="V240" s="37">
        <v>42702</v>
      </c>
      <c r="W240" s="44">
        <v>57.3</v>
      </c>
      <c r="X240" s="36">
        <f>IF(ISBLANK(W241),"",Long6[[#This Row],[Adj Close]]/W241-1)</f>
        <v>-9.0791180285344497E-3</v>
      </c>
      <c r="AE240" s="29">
        <v>42702</v>
      </c>
      <c r="AF240" s="44">
        <v>62.42</v>
      </c>
      <c r="AG240" s="33">
        <f>IF(ISBLANK(AF241),"",Short0[[#This Row],[Adj Close]]/AF241-1)</f>
        <v>4.3812709030100372E-2</v>
      </c>
      <c r="AH240" s="37">
        <v>42702</v>
      </c>
      <c r="AI240" s="44">
        <v>46.96</v>
      </c>
      <c r="AJ240" s="36">
        <f>IF(ISBLANK(AI241),"",Short1[[#This Row],[Adj Close]]/AI241-1)</f>
        <v>2.1091541639486788E-2</v>
      </c>
      <c r="AK240" s="29">
        <v>42702</v>
      </c>
      <c r="AL240" s="44">
        <v>43.122191979999997</v>
      </c>
      <c r="AM240" s="33">
        <f>IF(ISBLANK(AL241),"",Short2[[#This Row],[Adj Close]]/AL241-1)</f>
        <v>1.5274242073594069E-2</v>
      </c>
      <c r="AN240" s="37">
        <v>42702</v>
      </c>
      <c r="AO240" s="44">
        <v>57.65</v>
      </c>
      <c r="AP240" s="36">
        <f>IF(ISBLANK(AO241),"",Short3[[#This Row],[Adj Close]]/AO241-1)</f>
        <v>-7.3895582329317255E-2</v>
      </c>
    </row>
    <row r="241" spans="1:42" x14ac:dyDescent="0.25">
      <c r="A241" s="37">
        <v>42695</v>
      </c>
      <c r="B241" s="39">
        <v>2213.3500979999999</v>
      </c>
      <c r="C241" s="36">
        <f>IF(ISBLANK(B242), "", GSPC[[#This Row],[Adj Close]]/B242-1)</f>
        <v>1.4414133284103237E-2</v>
      </c>
      <c r="D241" s="37">
        <v>42695</v>
      </c>
      <c r="E241" s="44">
        <v>37.56</v>
      </c>
      <c r="F241" s="36">
        <f>IF(ISBLANK(E242), "", Long0[[#This Row],[Adj Close]]/E242-1)</f>
        <v>-1.8808777429467072E-2</v>
      </c>
      <c r="G241" s="29">
        <v>42695</v>
      </c>
      <c r="H241" s="44">
        <v>42.35</v>
      </c>
      <c r="I241" s="33">
        <f>IF(ISBLANK(H242),"",Long1[[#This Row],[Adj Close]]/H242-1)</f>
        <v>6.7826525466465171E-2</v>
      </c>
      <c r="J241" s="37">
        <v>42695</v>
      </c>
      <c r="K241" s="44">
        <v>27.33</v>
      </c>
      <c r="L241" s="36">
        <f>IF(ISBLANK(K242),"",Long2[[#This Row],[Adj Close]]/K242-1)</f>
        <v>-3.1880977683315659E-2</v>
      </c>
      <c r="M241" s="29">
        <v>42695</v>
      </c>
      <c r="N241" s="44">
        <v>32.83</v>
      </c>
      <c r="O241" s="33">
        <f>IF(ISBLANK(N242),"",Long3[[#This Row],[Adj Close]]/N242-1)</f>
        <v>-8.4566596194503019E-3</v>
      </c>
      <c r="P241" s="37">
        <v>42695</v>
      </c>
      <c r="Q241" s="44">
        <v>26.268056999999999</v>
      </c>
      <c r="R241" s="36">
        <f>IF(ISBLANK(Q242),"",Long4[[#This Row],[Adj Close]]/Q242-1)</f>
        <v>6.2992125984252079E-2</v>
      </c>
      <c r="S241" s="29">
        <v>42695</v>
      </c>
      <c r="T241" s="44">
        <v>25.642147245</v>
      </c>
      <c r="U241" s="33">
        <f>IF(ISBLANK(T242),"",Long5[[#This Row],[Adj Close]]/T242-1)</f>
        <v>0.11466865227754086</v>
      </c>
      <c r="V241" s="37">
        <v>42695</v>
      </c>
      <c r="W241" s="44">
        <v>57.825000000000003</v>
      </c>
      <c r="X241" s="36">
        <f>IF(ISBLANK(W242),"",Long6[[#This Row],[Adj Close]]/W242-1)</f>
        <v>2.8000000000000025E-2</v>
      </c>
      <c r="AE241" s="29">
        <v>42695</v>
      </c>
      <c r="AF241" s="44">
        <v>59.8</v>
      </c>
      <c r="AG241" s="33">
        <f>IF(ISBLANK(AF242),"",Short0[[#This Row],[Adj Close]]/AF242-1)</f>
        <v>2.0651988393923792E-2</v>
      </c>
      <c r="AH241" s="37">
        <v>42695</v>
      </c>
      <c r="AI241" s="44">
        <v>45.99</v>
      </c>
      <c r="AJ241" s="36">
        <f>IF(ISBLANK(AI242),"",Short1[[#This Row],[Adj Close]]/AI242-1)</f>
        <v>0.15032516258129069</v>
      </c>
      <c r="AK241" s="29">
        <v>42695</v>
      </c>
      <c r="AL241" s="44">
        <v>42.473442339999998</v>
      </c>
      <c r="AM241" s="33">
        <f>IF(ISBLANK(AL242),"",Short2[[#This Row],[Adj Close]]/AL242-1)</f>
        <v>3.2743785850860352E-2</v>
      </c>
      <c r="AN241" s="37">
        <v>42695</v>
      </c>
      <c r="AO241" s="44">
        <v>62.25</v>
      </c>
      <c r="AP241" s="36">
        <f>IF(ISBLANK(AO242),"",Short3[[#This Row],[Adj Close]]/AO242-1)</f>
        <v>7.7922077922077948E-2</v>
      </c>
    </row>
    <row r="242" spans="1:42" x14ac:dyDescent="0.25">
      <c r="A242" s="37">
        <v>42688</v>
      </c>
      <c r="B242" s="39">
        <v>2181.8999020000001</v>
      </c>
      <c r="C242" s="36">
        <f>IF(ISBLANK(B243), "", GSPC[[#This Row],[Adj Close]]/B243-1)</f>
        <v>8.062071840440499E-3</v>
      </c>
      <c r="D242" s="37">
        <v>42688</v>
      </c>
      <c r="E242" s="44">
        <v>38.28</v>
      </c>
      <c r="F242" s="36">
        <f>IF(ISBLANK(E243), "", Long0[[#This Row],[Adj Close]]/E243-1)</f>
        <v>0.12126537785588765</v>
      </c>
      <c r="G242" s="29">
        <v>42688</v>
      </c>
      <c r="H242" s="44">
        <v>39.659999999999997</v>
      </c>
      <c r="I242" s="33">
        <f>IF(ISBLANK(H243),"",Long1[[#This Row],[Adj Close]]/H243-1)</f>
        <v>0.14359861591695489</v>
      </c>
      <c r="J242" s="37">
        <v>42688</v>
      </c>
      <c r="K242" s="44">
        <v>28.23</v>
      </c>
      <c r="L242" s="36">
        <f>IF(ISBLANK(K243),"",Long2[[#This Row],[Adj Close]]/K243-1)</f>
        <v>0.168944099378882</v>
      </c>
      <c r="M242" s="29">
        <v>42688</v>
      </c>
      <c r="N242" s="44">
        <v>33.11</v>
      </c>
      <c r="O242" s="33">
        <f>IF(ISBLANK(N243),"",Long3[[#This Row],[Adj Close]]/N243-1)</f>
        <v>-2.9032258064516148E-2</v>
      </c>
      <c r="P242" s="37">
        <v>42688</v>
      </c>
      <c r="Q242" s="44">
        <v>24.711431399999999</v>
      </c>
      <c r="R242" s="36">
        <f>IF(ISBLANK(Q243),"",Long4[[#This Row],[Adj Close]]/Q243-1)</f>
        <v>-5.9259259259259234E-2</v>
      </c>
      <c r="S242" s="29">
        <v>42688</v>
      </c>
      <c r="T242" s="44">
        <v>23.004277722000001</v>
      </c>
      <c r="U242" s="33">
        <f>IF(ISBLANK(T243),"",Long5[[#This Row],[Adj Close]]/T243-1)</f>
        <v>1.9354838694811694E-2</v>
      </c>
      <c r="V242" s="37">
        <v>42688</v>
      </c>
      <c r="W242" s="44">
        <v>56.25</v>
      </c>
      <c r="X242" s="36">
        <f>IF(ISBLANK(W243),"",Long6[[#This Row],[Adj Close]]/W243-1)</f>
        <v>8.2771896053897898E-2</v>
      </c>
      <c r="AE242" s="29">
        <v>42688</v>
      </c>
      <c r="AF242" s="44">
        <v>58.59</v>
      </c>
      <c r="AG242" s="33">
        <f>IF(ISBLANK(AF243),"",Short0[[#This Row],[Adj Close]]/AF243-1)</f>
        <v>3.2604864293267477E-2</v>
      </c>
      <c r="AH242" s="37">
        <v>42688</v>
      </c>
      <c r="AI242" s="44">
        <v>39.979999999999997</v>
      </c>
      <c r="AJ242" s="36">
        <f>IF(ISBLANK(AI243),"",Short1[[#This Row],[Adj Close]]/AI243-1)</f>
        <v>4.9068485961689889E-2</v>
      </c>
      <c r="AK242" s="29">
        <v>42688</v>
      </c>
      <c r="AL242" s="44">
        <v>41.126795360000003</v>
      </c>
      <c r="AM242" s="33">
        <f>IF(ISBLANK(AL243),"",Short2[[#This Row],[Adj Close]]/AL243-1)</f>
        <v>2.6748466257668913E-2</v>
      </c>
      <c r="AN242" s="37">
        <v>42688</v>
      </c>
      <c r="AO242" s="44">
        <v>57.75</v>
      </c>
      <c r="AP242" s="36">
        <f>IF(ISBLANK(AO243),"",Short3[[#This Row],[Adj Close]]/AO243-1)</f>
        <v>-3.2792544011045477E-3</v>
      </c>
    </row>
    <row r="243" spans="1:42" x14ac:dyDescent="0.25">
      <c r="A243" s="37">
        <v>42681</v>
      </c>
      <c r="B243" s="39">
        <v>2164.4499510000001</v>
      </c>
      <c r="C243" s="36">
        <f>IF(ISBLANK(B244), "", GSPC[[#This Row],[Adj Close]]/B244-1)</f>
        <v>3.8015913055507111E-2</v>
      </c>
      <c r="D243" s="37">
        <v>42681</v>
      </c>
      <c r="E243" s="44">
        <v>34.14</v>
      </c>
      <c r="F243" s="36">
        <f>IF(ISBLANK(E244), "", Long0[[#This Row],[Adj Close]]/E244-1)</f>
        <v>-0.10205155181483438</v>
      </c>
      <c r="G243" s="29">
        <v>42681</v>
      </c>
      <c r="H243" s="44">
        <v>34.68</v>
      </c>
      <c r="I243" s="33">
        <f>IF(ISBLANK(H244),"",Long1[[#This Row],[Adj Close]]/H244-1)</f>
        <v>1.6710642040457246E-2</v>
      </c>
      <c r="J243" s="37">
        <v>42681</v>
      </c>
      <c r="K243" s="44">
        <v>24.15</v>
      </c>
      <c r="L243" s="36">
        <f>IF(ISBLANK(K244),"",Long2[[#This Row],[Adj Close]]/K244-1)</f>
        <v>9.1934809862097566E-3</v>
      </c>
      <c r="M243" s="29">
        <v>42681</v>
      </c>
      <c r="N243" s="44">
        <v>34.1</v>
      </c>
      <c r="O243" s="33">
        <f>IF(ISBLANK(N244),"",Long3[[#This Row],[Adj Close]]/N244-1)</f>
        <v>1.2470308788598672E-2</v>
      </c>
      <c r="P243" s="37">
        <v>42681</v>
      </c>
      <c r="Q243" s="44">
        <v>26.268056999999999</v>
      </c>
      <c r="R243" s="36">
        <f>IF(ISBLANK(Q244),"",Long4[[#This Row],[Adj Close]]/Q244-1)</f>
        <v>-2.877697841726623E-2</v>
      </c>
      <c r="S243" s="29">
        <v>42681</v>
      </c>
      <c r="T243" s="44">
        <v>22.567487638999999</v>
      </c>
      <c r="U243" s="33">
        <f>IF(ISBLANK(T244),"",Long5[[#This Row],[Adj Close]]/T244-1)</f>
        <v>-1.3108614218042325E-2</v>
      </c>
      <c r="V243" s="37">
        <v>42681</v>
      </c>
      <c r="W243" s="44">
        <v>51.95</v>
      </c>
      <c r="X243" s="36">
        <f>IF(ISBLANK(W244),"",Long6[[#This Row],[Adj Close]]/W244-1)</f>
        <v>4.4431041415359918E-2</v>
      </c>
      <c r="AE243" s="29">
        <v>42681</v>
      </c>
      <c r="AF243" s="44">
        <v>56.74</v>
      </c>
      <c r="AG243" s="33">
        <f>IF(ISBLANK(AF244),"",Short0[[#This Row],[Adj Close]]/AF244-1)</f>
        <v>-5.2594670406731492E-3</v>
      </c>
      <c r="AH243" s="37">
        <v>42681</v>
      </c>
      <c r="AI243" s="44">
        <v>38.11</v>
      </c>
      <c r="AJ243" s="36">
        <f>IF(ISBLANK(AI244),"",Short1[[#This Row],[Adj Close]]/AI244-1)</f>
        <v>-9.6153846153845812E-3</v>
      </c>
      <c r="AK243" s="29">
        <v>42681</v>
      </c>
      <c r="AL243" s="44">
        <v>40.055375499999997</v>
      </c>
      <c r="AM243" s="33">
        <f>IF(ISBLANK(AL244),"",Short2[[#This Row],[Adj Close]]/AL244-1)</f>
        <v>1.0163609320773315E-2</v>
      </c>
      <c r="AN243" s="37">
        <v>42681</v>
      </c>
      <c r="AO243" s="44">
        <v>57.94</v>
      </c>
      <c r="AP243" s="36">
        <f>IF(ISBLANK(AO244),"",Short3[[#This Row],[Adj Close]]/AO244-1)</f>
        <v>-2.9643275833193816E-2</v>
      </c>
    </row>
    <row r="244" spans="1:42" x14ac:dyDescent="0.25">
      <c r="A244" s="37">
        <v>42674</v>
      </c>
      <c r="B244" s="39">
        <v>2085.179932</v>
      </c>
      <c r="C244" s="36">
        <f>IF(ISBLANK(B245), "", GSPC[[#This Row],[Adj Close]]/B245-1)</f>
        <v>-1.9389478842873342E-2</v>
      </c>
      <c r="D244" s="37">
        <v>42674</v>
      </c>
      <c r="E244" s="44">
        <v>38.020000000000003</v>
      </c>
      <c r="F244" s="36">
        <f>IF(ISBLANK(E245), "", Long0[[#This Row],[Adj Close]]/E245-1)</f>
        <v>1.0901356022334552E-2</v>
      </c>
      <c r="G244" s="29">
        <v>42674</v>
      </c>
      <c r="H244" s="44">
        <v>34.11</v>
      </c>
      <c r="I244" s="33">
        <f>IF(ISBLANK(H245),"",Long1[[#This Row],[Adj Close]]/H245-1)</f>
        <v>-1.0443864229764954E-2</v>
      </c>
      <c r="J244" s="37">
        <v>42674</v>
      </c>
      <c r="K244" s="44">
        <v>23.93</v>
      </c>
      <c r="L244" s="36">
        <f>IF(ISBLANK(K245),"",Long2[[#This Row],[Adj Close]]/K245-1)</f>
        <v>-3.0781692993114729E-2</v>
      </c>
      <c r="M244" s="29">
        <v>42674</v>
      </c>
      <c r="N244" s="44">
        <v>33.68</v>
      </c>
      <c r="O244" s="33">
        <f>IF(ISBLANK(N245),"",Long3[[#This Row],[Adj Close]]/N245-1)</f>
        <v>2.9779630732580387E-3</v>
      </c>
      <c r="P244" s="37">
        <v>42674</v>
      </c>
      <c r="Q244" s="44">
        <v>27.046369800000001</v>
      </c>
      <c r="R244" s="36">
        <f>IF(ISBLANK(Q245),"",Long4[[#This Row],[Adj Close]]/Q245-1)</f>
        <v>-1.5929203539822967E-2</v>
      </c>
      <c r="S244" s="29">
        <v>42674</v>
      </c>
      <c r="T244" s="44">
        <v>22.867245538999999</v>
      </c>
      <c r="U244" s="33">
        <f>IF(ISBLANK(T245),"",Long5[[#This Row],[Adj Close]]/T245-1)</f>
        <v>-6.4470917988366017E-2</v>
      </c>
      <c r="V244" s="37">
        <v>42674</v>
      </c>
      <c r="W244" s="44">
        <v>49.74</v>
      </c>
      <c r="X244" s="36">
        <f>IF(ISBLANK(W245),"",Long6[[#This Row],[Adj Close]]/W245-1)</f>
        <v>-1.3682331945270576E-2</v>
      </c>
      <c r="AE244" s="29">
        <v>42674</v>
      </c>
      <c r="AF244" s="44">
        <v>57.04</v>
      </c>
      <c r="AG244" s="33">
        <f>IF(ISBLANK(AF245),"",Short0[[#This Row],[Adj Close]]/AF245-1)</f>
        <v>-1.4853195164076016E-2</v>
      </c>
      <c r="AH244" s="37">
        <v>42674</v>
      </c>
      <c r="AI244" s="44">
        <v>38.479999999999997</v>
      </c>
      <c r="AJ244" s="36">
        <f>IF(ISBLANK(AI245),"",Short1[[#This Row],[Adj Close]]/AI245-1)</f>
        <v>-2.5329280648429542E-2</v>
      </c>
      <c r="AK244" s="29">
        <v>42674</v>
      </c>
      <c r="AL244" s="44">
        <v>39.65236436</v>
      </c>
      <c r="AM244" s="33">
        <f>IF(ISBLANK(AL245),"",Short2[[#This Row],[Adj Close]]/AL245-1)</f>
        <v>-2.5603864734299431E-2</v>
      </c>
      <c r="AN244" s="37">
        <v>42674</v>
      </c>
      <c r="AO244" s="44">
        <v>59.71</v>
      </c>
      <c r="AP244" s="36">
        <f>IF(ISBLANK(AO245),"",Short3[[#This Row],[Adj Close]]/AO245-1)</f>
        <v>1.3752122241086573E-2</v>
      </c>
    </row>
    <row r="245" spans="1:42" x14ac:dyDescent="0.25">
      <c r="A245" s="37">
        <v>42667</v>
      </c>
      <c r="B245" s="39">
        <v>2126.4099120000001</v>
      </c>
      <c r="C245" s="36">
        <f>IF(ISBLANK(B246), "", GSPC[[#This Row],[Adj Close]]/B246-1)</f>
        <v>-6.8887895375466801E-3</v>
      </c>
      <c r="D245" s="37">
        <v>42667</v>
      </c>
      <c r="E245" s="44">
        <v>37.61</v>
      </c>
      <c r="F245" s="36">
        <f>IF(ISBLANK(E246), "", Long0[[#This Row],[Adj Close]]/E246-1)</f>
        <v>-7.1277719112988747E-3</v>
      </c>
      <c r="G245" s="29">
        <v>42667</v>
      </c>
      <c r="H245" s="44">
        <v>34.47</v>
      </c>
      <c r="I245" s="33">
        <f>IF(ISBLANK(H246),"",Long1[[#This Row],[Adj Close]]/H246-1)</f>
        <v>-1.0051694428489411E-2</v>
      </c>
      <c r="J245" s="37">
        <v>42667</v>
      </c>
      <c r="K245" s="44">
        <v>24.69</v>
      </c>
      <c r="L245" s="36">
        <f>IF(ISBLANK(K246),"",Long2[[#This Row],[Adj Close]]/K246-1)</f>
        <v>6.2392426850258254E-2</v>
      </c>
      <c r="M245" s="29">
        <v>42667</v>
      </c>
      <c r="N245" s="44">
        <v>33.58</v>
      </c>
      <c r="O245" s="33">
        <f>IF(ISBLANK(N246),"",Long3[[#This Row],[Adj Close]]/N246-1)</f>
        <v>1.7575757575757578E-2</v>
      </c>
      <c r="P245" s="37">
        <v>42667</v>
      </c>
      <c r="Q245" s="44">
        <v>27.484170750000001</v>
      </c>
      <c r="R245" s="36">
        <f>IF(ISBLANK(Q246),"",Long4[[#This Row],[Adj Close]]/Q246-1)</f>
        <v>2.8399006034789398E-3</v>
      </c>
      <c r="S245" s="29">
        <v>42667</v>
      </c>
      <c r="T245" s="44">
        <v>24.443115642999999</v>
      </c>
      <c r="U245" s="33">
        <f>IF(ISBLANK(T246),"",Long5[[#This Row],[Adj Close]]/T246-1)</f>
        <v>1.5297047279619669E-2</v>
      </c>
      <c r="V245" s="37">
        <v>42667</v>
      </c>
      <c r="W245" s="44">
        <v>50.43</v>
      </c>
      <c r="X245" s="36">
        <f>IF(ISBLANK(W246),"",Long6[[#This Row],[Adj Close]]/W246-1)</f>
        <v>1.3464630225080487E-2</v>
      </c>
      <c r="AE245" s="29">
        <v>42667</v>
      </c>
      <c r="AF245" s="44">
        <v>57.9</v>
      </c>
      <c r="AG245" s="33">
        <f>IF(ISBLANK(AF246),"",Short0[[#This Row],[Adj Close]]/AF246-1)</f>
        <v>-3.2707867102772514E-3</v>
      </c>
      <c r="AH245" s="37">
        <v>42667</v>
      </c>
      <c r="AI245" s="44">
        <v>39.479999999999997</v>
      </c>
      <c r="AJ245" s="36">
        <f>IF(ISBLANK(AI246),"",Short1[[#This Row],[Adj Close]]/AI246-1)</f>
        <v>-8.7873462214411724E-3</v>
      </c>
      <c r="AK245" s="29">
        <v>42667</v>
      </c>
      <c r="AL245" s="44">
        <v>40.694295599999997</v>
      </c>
      <c r="AM245" s="33">
        <f>IF(ISBLANK(AL246),"",Short2[[#This Row],[Adj Close]]/AL246-1)</f>
        <v>1.07421875E-2</v>
      </c>
      <c r="AN245" s="37">
        <v>42667</v>
      </c>
      <c r="AO245" s="44">
        <v>58.9</v>
      </c>
      <c r="AP245" s="36">
        <f>IF(ISBLANK(AO246),"",Short3[[#This Row],[Adj Close]]/AO246-1)</f>
        <v>4.5438409655661927E-2</v>
      </c>
    </row>
    <row r="246" spans="1:42" x14ac:dyDescent="0.25">
      <c r="A246" s="37">
        <v>42660</v>
      </c>
      <c r="B246" s="39">
        <v>2141.1599120000001</v>
      </c>
      <c r="C246" s="36">
        <f>IF(ISBLANK(B247), "", GSPC[[#This Row],[Adj Close]]/B247-1)</f>
        <v>3.8349783292386252E-3</v>
      </c>
      <c r="D246" s="37">
        <v>42660</v>
      </c>
      <c r="E246" s="44">
        <v>37.880000000000003</v>
      </c>
      <c r="F246" s="36">
        <f>IF(ISBLANK(E247), "", Long0[[#This Row],[Adj Close]]/E247-1)</f>
        <v>2.8230184581976125E-2</v>
      </c>
      <c r="G246" s="29">
        <v>42660</v>
      </c>
      <c r="H246" s="44">
        <v>34.82</v>
      </c>
      <c r="I246" s="33">
        <f>IF(ISBLANK(H247),"",Long1[[#This Row],[Adj Close]]/H247-1)</f>
        <v>-4.9153468050245674E-2</v>
      </c>
      <c r="J246" s="37">
        <v>42660</v>
      </c>
      <c r="K246" s="44">
        <v>23.24</v>
      </c>
      <c r="L246" s="36">
        <f>IF(ISBLANK(K247),"",Long2[[#This Row],[Adj Close]]/K247-1)</f>
        <v>-6.4788732394366333E-2</v>
      </c>
      <c r="M246" s="29">
        <v>42660</v>
      </c>
      <c r="N246" s="44">
        <v>33</v>
      </c>
      <c r="O246" s="33">
        <f>IF(ISBLANK(N247),"",Long3[[#This Row],[Adj Close]]/N247-1)</f>
        <v>1.538461538461533E-2</v>
      </c>
      <c r="P246" s="37">
        <v>42660</v>
      </c>
      <c r="Q246" s="44">
        <v>27.406339469999999</v>
      </c>
      <c r="R246" s="36">
        <f>IF(ISBLANK(Q247),"",Long4[[#This Row],[Adj Close]]/Q247-1)</f>
        <v>-1.7096999302163352E-2</v>
      </c>
      <c r="S246" s="29">
        <v>42660</v>
      </c>
      <c r="T246" s="44">
        <v>24.074841652</v>
      </c>
      <c r="U246" s="33">
        <f>IF(ISBLANK(T247),"",Long5[[#This Row],[Adj Close]]/T247-1)</f>
        <v>4.2872454760098933E-3</v>
      </c>
      <c r="V246" s="37">
        <v>42660</v>
      </c>
      <c r="W246" s="44">
        <v>49.76</v>
      </c>
      <c r="X246" s="36">
        <f>IF(ISBLANK(W247),"",Long6[[#This Row],[Adj Close]]/W247-1)</f>
        <v>-5.3452539471181337E-2</v>
      </c>
      <c r="AE246" s="29">
        <v>42660</v>
      </c>
      <c r="AF246" s="44">
        <v>58.09</v>
      </c>
      <c r="AG246" s="33">
        <f>IF(ISBLANK(AF247),"",Short0[[#This Row],[Adj Close]]/AF247-1)</f>
        <v>-1.207482993197273E-2</v>
      </c>
      <c r="AH246" s="37">
        <v>42660</v>
      </c>
      <c r="AI246" s="44">
        <v>39.83</v>
      </c>
      <c r="AJ246" s="36">
        <f>IF(ISBLANK(AI247),"",Short1[[#This Row],[Adj Close]]/AI247-1)</f>
        <v>4.3216343635411159E-2</v>
      </c>
      <c r="AK246" s="29">
        <v>42660</v>
      </c>
      <c r="AL246" s="44">
        <v>40.261795839999998</v>
      </c>
      <c r="AM246" s="33">
        <f>IF(ISBLANK(AL247),"",Short2[[#This Row],[Adj Close]]/AL247-1)</f>
        <v>-2.7771184429147833E-2</v>
      </c>
      <c r="AN246" s="37">
        <v>42660</v>
      </c>
      <c r="AO246" s="44">
        <v>56.34</v>
      </c>
      <c r="AP246" s="36">
        <f>IF(ISBLANK(AO247),"",Short3[[#This Row],[Adj Close]]/AO247-1)</f>
        <v>-6.4119601328903597E-2</v>
      </c>
    </row>
    <row r="247" spans="1:42" x14ac:dyDescent="0.25">
      <c r="A247" s="37">
        <v>42653</v>
      </c>
      <c r="B247" s="39">
        <v>2132.9799800000001</v>
      </c>
      <c r="C247" s="36">
        <f>IF(ISBLANK(B248), "", GSPC[[#This Row],[Adj Close]]/B248-1)</f>
        <v>-9.639051183703895E-3</v>
      </c>
      <c r="D247" s="37">
        <v>42653</v>
      </c>
      <c r="E247" s="44">
        <v>36.840000000000003</v>
      </c>
      <c r="F247" s="36">
        <f>IF(ISBLANK(E248), "", Long0[[#This Row],[Adj Close]]/E248-1)</f>
        <v>-4.2370678450740717E-2</v>
      </c>
      <c r="G247" s="29">
        <v>42653</v>
      </c>
      <c r="H247" s="44">
        <v>36.619999999999997</v>
      </c>
      <c r="I247" s="33">
        <f>IF(ISBLANK(H248),"",Long1[[#This Row],[Adj Close]]/H248-1)</f>
        <v>9.6498483595255369E-3</v>
      </c>
      <c r="J247" s="37">
        <v>42653</v>
      </c>
      <c r="K247" s="44">
        <v>24.85</v>
      </c>
      <c r="L247" s="36">
        <f>IF(ISBLANK(K248),"",Long2[[#This Row],[Adj Close]]/K248-1)</f>
        <v>2.4742268041237248E-2</v>
      </c>
      <c r="M247" s="29">
        <v>42653</v>
      </c>
      <c r="N247" s="44">
        <v>32.5</v>
      </c>
      <c r="O247" s="33">
        <f>IF(ISBLANK(N248),"",Long3[[#This Row],[Adj Close]]/N248-1)</f>
        <v>-6.6628374497415321E-2</v>
      </c>
      <c r="P247" s="37">
        <v>42653</v>
      </c>
      <c r="Q247" s="44">
        <v>27.883056060000001</v>
      </c>
      <c r="R247" s="36">
        <f>IF(ISBLANK(Q248),"",Long4[[#This Row],[Adj Close]]/Q248-1)</f>
        <v>-5.2065255119749798E-3</v>
      </c>
      <c r="S247" s="29">
        <v>42653</v>
      </c>
      <c r="T247" s="44">
        <v>23.972067513999999</v>
      </c>
      <c r="U247" s="33">
        <f>IF(ISBLANK(T248),"",Long5[[#This Row],[Adj Close]]/T248-1)</f>
        <v>-2.3718172315063235E-2</v>
      </c>
      <c r="V247" s="37">
        <v>42653</v>
      </c>
      <c r="W247" s="44">
        <v>52.57</v>
      </c>
      <c r="X247" s="36">
        <f>IF(ISBLANK(W248),"",Long6[[#This Row],[Adj Close]]/W248-1)</f>
        <v>-4.8678972131740772E-2</v>
      </c>
      <c r="AE247" s="29">
        <v>42653</v>
      </c>
      <c r="AF247" s="44">
        <v>58.8</v>
      </c>
      <c r="AG247" s="33">
        <f>IF(ISBLANK(AF248),"",Short0[[#This Row],[Adj Close]]/AF248-1)</f>
        <v>3.2847356402599726E-2</v>
      </c>
      <c r="AH247" s="37">
        <v>42653</v>
      </c>
      <c r="AI247" s="44">
        <v>38.18</v>
      </c>
      <c r="AJ247" s="36">
        <f>IF(ISBLANK(AI248),"",Short1[[#This Row],[Adj Close]]/AI248-1)</f>
        <v>2.0582731889869033E-2</v>
      </c>
      <c r="AK247" s="29">
        <v>42653</v>
      </c>
      <c r="AL247" s="44">
        <v>41.411852019999998</v>
      </c>
      <c r="AM247" s="33">
        <f>IF(ISBLANK(AL248),"",Short2[[#This Row],[Adj Close]]/AL248-1)</f>
        <v>-1.422137947380997E-3</v>
      </c>
      <c r="AN247" s="37">
        <v>42653</v>
      </c>
      <c r="AO247" s="44">
        <v>60.2</v>
      </c>
      <c r="AP247" s="36">
        <f>IF(ISBLANK(AO248),"",Short3[[#This Row],[Adj Close]]/AO248-1)</f>
        <v>4.2785380218257618E-2</v>
      </c>
    </row>
    <row r="248" spans="1:42" x14ac:dyDescent="0.25">
      <c r="A248" s="37">
        <v>42646</v>
      </c>
      <c r="B248" s="39">
        <v>2153.73999</v>
      </c>
      <c r="C248" s="36">
        <f>IF(ISBLANK(B249), "", GSPC[[#This Row],[Adj Close]]/B249-1)</f>
        <v>-6.7012087359856753E-3</v>
      </c>
      <c r="D248" s="37">
        <v>42646</v>
      </c>
      <c r="E248" s="44">
        <v>38.47</v>
      </c>
      <c r="F248" s="36">
        <f>IF(ISBLANK(E249), "", Long0[[#This Row],[Adj Close]]/E249-1)</f>
        <v>-9.673632308053548E-2</v>
      </c>
      <c r="G248" s="29">
        <v>42646</v>
      </c>
      <c r="H248" s="44">
        <v>36.270000000000003</v>
      </c>
      <c r="I248" s="33">
        <f>IF(ISBLANK(H249),"",Long1[[#This Row],[Adj Close]]/H249-1)</f>
        <v>7.5000000000000622E-3</v>
      </c>
      <c r="J248" s="37">
        <v>42646</v>
      </c>
      <c r="K248" s="44">
        <v>24.25</v>
      </c>
      <c r="L248" s="36">
        <f>IF(ISBLANK(K249),"",Long2[[#This Row],[Adj Close]]/K249-1)</f>
        <v>-5.0880626223091974E-2</v>
      </c>
      <c r="M248" s="29">
        <v>42646</v>
      </c>
      <c r="N248" s="44">
        <v>34.82</v>
      </c>
      <c r="O248" s="33">
        <f>IF(ISBLANK(N249),"",Long3[[#This Row],[Adj Close]]/N249-1)</f>
        <v>-2.7917364600781647E-2</v>
      </c>
      <c r="P248" s="37">
        <v>42646</v>
      </c>
      <c r="Q248" s="44">
        <v>28.028989710000001</v>
      </c>
      <c r="R248" s="36">
        <f>IF(ISBLANK(Q249),"",Long4[[#This Row],[Adj Close]]/Q249-1)</f>
        <v>-2.4712254570074421E-2</v>
      </c>
      <c r="S248" s="29">
        <v>42646</v>
      </c>
      <c r="T248" s="44">
        <v>24.554454291999999</v>
      </c>
      <c r="U248" s="33">
        <f>IF(ISBLANK(T249),"",Long5[[#This Row],[Adj Close]]/T249-1)</f>
        <v>-2.3168654182846415E-2</v>
      </c>
      <c r="V248" s="37">
        <v>42646</v>
      </c>
      <c r="W248" s="44">
        <v>55.26</v>
      </c>
      <c r="X248" s="36">
        <f>IF(ISBLANK(W249),"",Long6[[#This Row],[Adj Close]]/W249-1)</f>
        <v>-0.11000161056530855</v>
      </c>
      <c r="AE248" s="29">
        <v>42646</v>
      </c>
      <c r="AF248" s="44">
        <v>56.93</v>
      </c>
      <c r="AG248" s="33">
        <f>IF(ISBLANK(AF249),"",Short0[[#This Row],[Adj Close]]/AF249-1)</f>
        <v>-4.1980059471751208E-3</v>
      </c>
      <c r="AH248" s="37">
        <v>42646</v>
      </c>
      <c r="AI248" s="44">
        <v>37.409999999999997</v>
      </c>
      <c r="AJ248" s="36">
        <f>IF(ISBLANK(AI249),"",Short1[[#This Row],[Adj Close]]/AI249-1)</f>
        <v>-2.7553938133610623E-2</v>
      </c>
      <c r="AK248" s="29">
        <v>42646</v>
      </c>
      <c r="AL248" s="44">
        <v>41.470829260000002</v>
      </c>
      <c r="AM248" s="33">
        <f>IF(ISBLANK(AL249),"",Short2[[#This Row],[Adj Close]]/AL249-1)</f>
        <v>-3.2339449541284315E-2</v>
      </c>
      <c r="AN248" s="37">
        <v>42646</v>
      </c>
      <c r="AO248" s="44">
        <v>57.73</v>
      </c>
      <c r="AP248" s="36">
        <f>IF(ISBLANK(AO249),"",Short3[[#This Row],[Adj Close]]/AO249-1)</f>
        <v>-2.3676644681211001E-2</v>
      </c>
    </row>
    <row r="249" spans="1:42" x14ac:dyDescent="0.25">
      <c r="A249" s="37">
        <v>42639</v>
      </c>
      <c r="B249" s="39">
        <v>2168.2700199999999</v>
      </c>
      <c r="C249" s="36">
        <f>IF(ISBLANK(B250), "", GSPC[[#This Row],[Adj Close]]/B250-1)</f>
        <v>1.6538530217153902E-3</v>
      </c>
      <c r="D249" s="37">
        <v>42639</v>
      </c>
      <c r="E249" s="44">
        <v>42.59</v>
      </c>
      <c r="F249" s="36">
        <f>IF(ISBLANK(E250), "", Long0[[#This Row],[Adj Close]]/E250-1)</f>
        <v>2.6512412629549287E-2</v>
      </c>
      <c r="G249" s="29">
        <v>42639</v>
      </c>
      <c r="H249" s="44">
        <v>36</v>
      </c>
      <c r="I249" s="33">
        <f>IF(ISBLANK(H250),"",Long1[[#This Row],[Adj Close]]/H250-1)</f>
        <v>4.4083526682134666E-2</v>
      </c>
      <c r="J249" s="37">
        <v>42639</v>
      </c>
      <c r="K249" s="44">
        <v>25.55</v>
      </c>
      <c r="L249" s="36">
        <f>IF(ISBLANK(K250),"",Long2[[#This Row],[Adj Close]]/K250-1)</f>
        <v>-1.5414258188824581E-2</v>
      </c>
      <c r="M249" s="29">
        <v>42639</v>
      </c>
      <c r="N249" s="44">
        <v>35.82</v>
      </c>
      <c r="O249" s="33">
        <f>IF(ISBLANK(N250),"",Long3[[#This Row],[Adj Close]]/N250-1)</f>
        <v>3.2871972318339049E-2</v>
      </c>
      <c r="P249" s="37">
        <v>42639</v>
      </c>
      <c r="Q249" s="44">
        <v>28.739200140000001</v>
      </c>
      <c r="R249" s="36">
        <f>IF(ISBLANK(Q250),"",Long4[[#This Row],[Adj Close]]/Q250-1)</f>
        <v>5.500000000000016E-2</v>
      </c>
      <c r="S249" s="29">
        <v>42639</v>
      </c>
      <c r="T249" s="44">
        <v>25.136841069999999</v>
      </c>
      <c r="U249" s="33">
        <f>IF(ISBLANK(T250),"",Long5[[#This Row],[Adj Close]]/T250-1)</f>
        <v>-2.7183146250359114E-3</v>
      </c>
      <c r="V249" s="37">
        <v>42639</v>
      </c>
      <c r="W249" s="44">
        <v>62.09</v>
      </c>
      <c r="X249" s="36">
        <f>IF(ISBLANK(W250),"",Long6[[#This Row],[Adj Close]]/W250-1)</f>
        <v>3.7253591713999334E-2</v>
      </c>
      <c r="AE249" s="29">
        <v>42639</v>
      </c>
      <c r="AF249" s="44">
        <v>57.17</v>
      </c>
      <c r="AG249" s="33">
        <f>IF(ISBLANK(AF250),"",Short0[[#This Row],[Adj Close]]/AF250-1)</f>
        <v>-2.1564264932397714E-2</v>
      </c>
      <c r="AH249" s="37">
        <v>42639</v>
      </c>
      <c r="AI249" s="44">
        <v>38.47</v>
      </c>
      <c r="AJ249" s="36">
        <f>IF(ISBLANK(AI250),"",Short1[[#This Row],[Adj Close]]/AI250-1)</f>
        <v>2.0966029723991531E-2</v>
      </c>
      <c r="AK249" s="29">
        <v>42639</v>
      </c>
      <c r="AL249" s="44">
        <v>42.856794399999998</v>
      </c>
      <c r="AM249" s="33">
        <f>IF(ISBLANK(AL250),"",Short2[[#This Row],[Adj Close]]/AL250-1)</f>
        <v>-3.132637191735177E-2</v>
      </c>
      <c r="AN249" s="37">
        <v>42639</v>
      </c>
      <c r="AO249" s="44">
        <v>59.13</v>
      </c>
      <c r="AP249" s="36">
        <f>IF(ISBLANK(AO250),"",Short3[[#This Row],[Adj Close]]/AO250-1)</f>
        <v>-3.8746630727761744E-3</v>
      </c>
    </row>
    <row r="250" spans="1:42" x14ac:dyDescent="0.25">
      <c r="A250" s="37">
        <v>42632</v>
      </c>
      <c r="B250" s="39">
        <v>2164.6899410000001</v>
      </c>
      <c r="C250" s="36">
        <f>IF(ISBLANK(B251), "", GSPC[[#This Row],[Adj Close]]/B251-1)</f>
        <v>1.1934605195611958E-2</v>
      </c>
      <c r="D250" s="37">
        <v>42632</v>
      </c>
      <c r="E250" s="44">
        <v>41.49</v>
      </c>
      <c r="F250" s="36">
        <f>IF(ISBLANK(E251), "", Long0[[#This Row],[Adj Close]]/E251-1)</f>
        <v>2.2676854818831638E-2</v>
      </c>
      <c r="G250" s="29">
        <v>42632</v>
      </c>
      <c r="H250" s="44">
        <v>34.479999999999997</v>
      </c>
      <c r="I250" s="33">
        <f>IF(ISBLANK(H251),"",Long1[[#This Row],[Adj Close]]/H251-1)</f>
        <v>-4.0623260990539811E-2</v>
      </c>
      <c r="J250" s="37">
        <v>42632</v>
      </c>
      <c r="K250" s="44">
        <v>25.95</v>
      </c>
      <c r="L250" s="36">
        <f>IF(ISBLANK(K251),"",Long2[[#This Row],[Adj Close]]/K251-1)</f>
        <v>-8.1415929203539794E-2</v>
      </c>
      <c r="M250" s="29">
        <v>42632</v>
      </c>
      <c r="N250" s="44">
        <v>34.68</v>
      </c>
      <c r="O250" s="33">
        <f>IF(ISBLANK(N251),"",Long3[[#This Row],[Adj Close]]/N251-1)</f>
        <v>-7.4413279908414065E-3</v>
      </c>
      <c r="P250" s="37">
        <v>42632</v>
      </c>
      <c r="Q250" s="44">
        <v>27.240947999999999</v>
      </c>
      <c r="R250" s="36">
        <f>IF(ISBLANK(Q251),"",Long4[[#This Row],[Adj Close]]/Q251-1)</f>
        <v>-3.0135088326983084E-2</v>
      </c>
      <c r="S250" s="29">
        <v>42632</v>
      </c>
      <c r="T250" s="44">
        <v>25.205357160999998</v>
      </c>
      <c r="U250" s="33">
        <f>IF(ISBLANK(T251),"",Long5[[#This Row],[Adj Close]]/T251-1)</f>
        <v>-3.9804241457761069E-2</v>
      </c>
      <c r="V250" s="37">
        <v>42632</v>
      </c>
      <c r="W250" s="44">
        <v>59.86</v>
      </c>
      <c r="X250" s="36">
        <f>IF(ISBLANK(W251),"",Long6[[#This Row],[Adj Close]]/W251-1)</f>
        <v>2.1501706484641669E-2</v>
      </c>
      <c r="AE250" s="29">
        <v>42632</v>
      </c>
      <c r="AF250" s="44">
        <v>58.43</v>
      </c>
      <c r="AG250" s="33">
        <f>IF(ISBLANK(AF251),"",Short0[[#This Row],[Adj Close]]/AF251-1)</f>
        <v>4.9389367816091934E-2</v>
      </c>
      <c r="AH250" s="37">
        <v>42632</v>
      </c>
      <c r="AI250" s="44">
        <v>37.68</v>
      </c>
      <c r="AJ250" s="36">
        <f>IF(ISBLANK(AI251),"",Short1[[#This Row],[Adj Close]]/AI251-1)</f>
        <v>-6.3291139240506666E-3</v>
      </c>
      <c r="AK250" s="29">
        <v>42632</v>
      </c>
      <c r="AL250" s="44">
        <v>44.242759540000002</v>
      </c>
      <c r="AM250" s="33">
        <f>IF(ISBLANK(AL251),"",Short2[[#This Row],[Adj Close]]/AL251-1)</f>
        <v>-3.9684232984851686E-2</v>
      </c>
      <c r="AN250" s="37">
        <v>42632</v>
      </c>
      <c r="AO250" s="44">
        <v>59.36</v>
      </c>
      <c r="AP250" s="36">
        <f>IF(ISBLANK(AO251),"",Short3[[#This Row],[Adj Close]]/AO251-1)</f>
        <v>-2.5607353906763053E-2</v>
      </c>
    </row>
    <row r="251" spans="1:42" x14ac:dyDescent="0.25">
      <c r="A251" s="37">
        <v>42625</v>
      </c>
      <c r="B251" s="39">
        <v>2139.1599120000001</v>
      </c>
      <c r="C251" s="36">
        <f>IF(ISBLANK(B252), "", GSPC[[#This Row],[Adj Close]]/B252-1)</f>
        <v>5.33405364449413E-3</v>
      </c>
      <c r="D251" s="37">
        <v>42625</v>
      </c>
      <c r="E251" s="44">
        <v>40.57</v>
      </c>
      <c r="F251" s="36">
        <f>IF(ISBLANK(E252), "", Long0[[#This Row],[Adj Close]]/E252-1)</f>
        <v>-3.2204198473282486E-2</v>
      </c>
      <c r="G251" s="29">
        <v>42625</v>
      </c>
      <c r="H251" s="44">
        <v>35.94</v>
      </c>
      <c r="I251" s="33">
        <f>IF(ISBLANK(H252),"",Long1[[#This Row],[Adj Close]]/H252-1)</f>
        <v>2.7831895352070646E-4</v>
      </c>
      <c r="J251" s="37">
        <v>42625</v>
      </c>
      <c r="K251" s="44">
        <v>28.25</v>
      </c>
      <c r="L251" s="36">
        <f>IF(ISBLANK(K252),"",Long2[[#This Row],[Adj Close]]/K252-1)</f>
        <v>-3.1539252656839323E-2</v>
      </c>
      <c r="M251" s="29">
        <v>42625</v>
      </c>
      <c r="N251" s="44">
        <v>34.94</v>
      </c>
      <c r="O251" s="33">
        <f>IF(ISBLANK(N252),"",Long3[[#This Row],[Adj Close]]/N252-1)</f>
        <v>1.4518002322880363E-2</v>
      </c>
      <c r="P251" s="37">
        <v>42625</v>
      </c>
      <c r="Q251" s="44">
        <v>28.08736317</v>
      </c>
      <c r="R251" s="36">
        <f>IF(ISBLANK(Q252),"",Long4[[#This Row],[Adj Close]]/Q252-1)</f>
        <v>1.4406184118060494E-2</v>
      </c>
      <c r="S251" s="29">
        <v>42625</v>
      </c>
      <c r="T251" s="44">
        <v>26.250227556999999</v>
      </c>
      <c r="U251" s="33">
        <f>IF(ISBLANK(T252),"",Long5[[#This Row],[Adj Close]]/T252-1)</f>
        <v>1.7596281532383351E-2</v>
      </c>
      <c r="V251" s="37">
        <v>42625</v>
      </c>
      <c r="W251" s="44">
        <v>58.6</v>
      </c>
      <c r="X251" s="36">
        <f>IF(ISBLANK(W252),"",Long6[[#This Row],[Adj Close]]/W252-1)</f>
        <v>2.2866119741665303E-2</v>
      </c>
      <c r="AE251" s="29">
        <v>42625</v>
      </c>
      <c r="AF251" s="44">
        <v>55.68</v>
      </c>
      <c r="AG251" s="33">
        <f>IF(ISBLANK(AF252),"",Short0[[#This Row],[Adj Close]]/AF252-1)</f>
        <v>3.4751904850399473E-2</v>
      </c>
      <c r="AH251" s="37">
        <v>42625</v>
      </c>
      <c r="AI251" s="44">
        <v>37.92</v>
      </c>
      <c r="AJ251" s="36">
        <f>IF(ISBLANK(AI252),"",Short1[[#This Row],[Adj Close]]/AI252-1)</f>
        <v>-1.6087182148417201E-2</v>
      </c>
      <c r="AK251" s="29">
        <v>42625</v>
      </c>
      <c r="AL251" s="44">
        <v>46.071053980000002</v>
      </c>
      <c r="AM251" s="33">
        <f>IF(ISBLANK(AL252),"",Short2[[#This Row],[Adj Close]]/AL252-1)</f>
        <v>3.4253907086276847E-3</v>
      </c>
      <c r="AN251" s="37">
        <v>42625</v>
      </c>
      <c r="AO251" s="44">
        <v>60.92</v>
      </c>
      <c r="AP251" s="36">
        <f>IF(ISBLANK(AO252),"",Short3[[#This Row],[Adj Close]]/AO252-1)</f>
        <v>4.691527753909619E-2</v>
      </c>
    </row>
    <row r="252" spans="1:42" x14ac:dyDescent="0.25">
      <c r="A252" s="37">
        <v>42618</v>
      </c>
      <c r="B252" s="39">
        <v>2127.8100589999999</v>
      </c>
      <c r="C252" s="36">
        <f>IF(ISBLANK(B253), "", GSPC[[#This Row],[Adj Close]]/B253-1)</f>
        <v>-2.3931376195482357E-2</v>
      </c>
      <c r="D252" s="37">
        <v>42618</v>
      </c>
      <c r="E252" s="44">
        <v>41.92</v>
      </c>
      <c r="F252" s="36">
        <f>IF(ISBLANK(E253), "", Long0[[#This Row],[Adj Close]]/E253-1)</f>
        <v>-2.170361726954495E-2</v>
      </c>
      <c r="G252" s="29">
        <v>42618</v>
      </c>
      <c r="H252" s="44">
        <v>35.93</v>
      </c>
      <c r="I252" s="33">
        <f>IF(ISBLANK(H253),"",Long1[[#This Row],[Adj Close]]/H253-1)</f>
        <v>-2.2216051096917155E-3</v>
      </c>
      <c r="J252" s="37">
        <v>42618</v>
      </c>
      <c r="K252" s="44">
        <v>29.17</v>
      </c>
      <c r="L252" s="36">
        <f>IF(ISBLANK(K253),"",Long2[[#This Row],[Adj Close]]/K253-1)</f>
        <v>2.350877192982459E-2</v>
      </c>
      <c r="M252" s="29">
        <v>42618</v>
      </c>
      <c r="N252" s="44">
        <v>34.44</v>
      </c>
      <c r="O252" s="33">
        <f>IF(ISBLANK(N253),"",Long3[[#This Row],[Adj Close]]/N253-1)</f>
        <v>-2.4915062287655831E-2</v>
      </c>
      <c r="P252" s="37">
        <v>42618</v>
      </c>
      <c r="Q252" s="44">
        <v>27.688477859999999</v>
      </c>
      <c r="R252" s="36">
        <f>IF(ISBLANK(Q253),"",Long4[[#This Row],[Adj Close]]/Q253-1)</f>
        <v>-9.0529247910863253E-3</v>
      </c>
      <c r="S252" s="29">
        <v>42618</v>
      </c>
      <c r="T252" s="44">
        <v>25.796308451000002</v>
      </c>
      <c r="U252" s="33">
        <f>IF(ISBLANK(T253),"",Long5[[#This Row],[Adj Close]]/T253-1)</f>
        <v>-7.9051383204634673E-3</v>
      </c>
      <c r="V252" s="37">
        <v>42618</v>
      </c>
      <c r="W252" s="44">
        <v>57.29</v>
      </c>
      <c r="X252" s="36">
        <f>IF(ISBLANK(W253),"",Long6[[#This Row],[Adj Close]]/W253-1)</f>
        <v>-3.7466397849462485E-2</v>
      </c>
      <c r="AE252" s="29">
        <v>42618</v>
      </c>
      <c r="AF252" s="44">
        <v>53.81</v>
      </c>
      <c r="AG252" s="33">
        <f>IF(ISBLANK(AF253),"",Short0[[#This Row],[Adj Close]]/AF253-1)</f>
        <v>6.0086682427108018E-2</v>
      </c>
      <c r="AH252" s="37">
        <v>42618</v>
      </c>
      <c r="AI252" s="44">
        <v>38.54</v>
      </c>
      <c r="AJ252" s="36">
        <f>IF(ISBLANK(AI253),"",Short1[[#This Row],[Adj Close]]/AI253-1)</f>
        <v>-2.4550746646418653E-2</v>
      </c>
      <c r="AK252" s="29">
        <v>42618</v>
      </c>
      <c r="AL252" s="44">
        <v>45.91378134</v>
      </c>
      <c r="AM252" s="33">
        <f>IF(ISBLANK(AL253),"",Short2[[#This Row],[Adj Close]]/AL253-1)</f>
        <v>-1.0171646535282908E-2</v>
      </c>
      <c r="AN252" s="37">
        <v>42618</v>
      </c>
      <c r="AO252" s="44">
        <v>58.19</v>
      </c>
      <c r="AP252" s="36">
        <f>IF(ISBLANK(AO253),"",Short3[[#This Row],[Adj Close]]/AO253-1)</f>
        <v>-0.10614439324116742</v>
      </c>
    </row>
    <row r="253" spans="1:42" x14ac:dyDescent="0.25">
      <c r="A253" s="37">
        <v>42611</v>
      </c>
      <c r="B253" s="39">
        <v>2179.9799800000001</v>
      </c>
      <c r="C253" s="36">
        <f>IF(ISBLANK(B254), "", GSPC[[#This Row],[Adj Close]]/B254-1)</f>
        <v>5.0436786796448363E-3</v>
      </c>
      <c r="D253" s="37">
        <v>42611</v>
      </c>
      <c r="E253" s="44">
        <v>42.85</v>
      </c>
      <c r="F253" s="36">
        <f>IF(ISBLANK(E254), "", Long0[[#This Row],[Adj Close]]/E254-1)</f>
        <v>-0.13118410381184098</v>
      </c>
      <c r="G253" s="29">
        <v>42611</v>
      </c>
      <c r="H253" s="44">
        <v>36.01</v>
      </c>
      <c r="I253" s="33">
        <f>IF(ISBLANK(H254),"",Long1[[#This Row],[Adj Close]]/H254-1)</f>
        <v>2.777777777778212E-4</v>
      </c>
      <c r="J253" s="37">
        <v>42611</v>
      </c>
      <c r="K253" s="44">
        <v>28.5</v>
      </c>
      <c r="L253" s="36">
        <f>IF(ISBLANK(K254),"",Long2[[#This Row],[Adj Close]]/K254-1)</f>
        <v>1.93133047210301E-2</v>
      </c>
      <c r="M253" s="29">
        <v>42611</v>
      </c>
      <c r="N253" s="44">
        <v>35.32</v>
      </c>
      <c r="O253" s="33">
        <f>IF(ISBLANK(N254),"",Long3[[#This Row],[Adj Close]]/N254-1)</f>
        <v>-7.307476110174238E-3</v>
      </c>
      <c r="P253" s="37">
        <v>42611</v>
      </c>
      <c r="Q253" s="44">
        <v>27.94142952</v>
      </c>
      <c r="R253" s="36">
        <f>IF(ISBLANK(Q254),"",Long4[[#This Row],[Adj Close]]/Q254-1)</f>
        <v>-6.2283737024221297E-3</v>
      </c>
      <c r="S253" s="29">
        <v>42611</v>
      </c>
      <c r="T253" s="44">
        <v>26.001856725</v>
      </c>
      <c r="U253" s="33">
        <f>IF(ISBLANK(T254),"",Long5[[#This Row],[Adj Close]]/T254-1)</f>
        <v>-4.2271293387455167E-2</v>
      </c>
      <c r="V253" s="37">
        <v>42611</v>
      </c>
      <c r="W253" s="44">
        <v>59.52</v>
      </c>
      <c r="X253" s="36">
        <f>IF(ISBLANK(W254),"",Long6[[#This Row],[Adj Close]]/W254-1)</f>
        <v>-2.7927486526212575E-2</v>
      </c>
      <c r="AE253" s="29">
        <v>42611</v>
      </c>
      <c r="AF253" s="44">
        <v>50.76</v>
      </c>
      <c r="AG253" s="33">
        <f>IF(ISBLANK(AF254),"",Short0[[#This Row],[Adj Close]]/AF254-1)</f>
        <v>-2.609363008442056E-2</v>
      </c>
      <c r="AH253" s="37">
        <v>42611</v>
      </c>
      <c r="AI253" s="44">
        <v>39.51</v>
      </c>
      <c r="AJ253" s="36">
        <f>IF(ISBLANK(AI254),"",Short1[[#This Row],[Adj Close]]/AI254-1)</f>
        <v>0.19006024096385521</v>
      </c>
      <c r="AK253" s="29">
        <v>42611</v>
      </c>
      <c r="AL253" s="44">
        <v>46.385599259999999</v>
      </c>
      <c r="AM253" s="33">
        <f>IF(ISBLANK(AL254),"",Short2[[#This Row],[Adj Close]]/AL254-1)</f>
        <v>6.6126279863480963E-3</v>
      </c>
      <c r="AN253" s="37">
        <v>42611</v>
      </c>
      <c r="AO253" s="44">
        <v>65.099999999999994</v>
      </c>
      <c r="AP253" s="36">
        <f>IF(ISBLANK(AO254),"",Short3[[#This Row],[Adj Close]]/AO254-1)</f>
        <v>1.9896600344665449E-2</v>
      </c>
    </row>
    <row r="254" spans="1:42" x14ac:dyDescent="0.25">
      <c r="A254" s="37">
        <v>42604</v>
      </c>
      <c r="B254" s="39">
        <v>2169.040039</v>
      </c>
      <c r="C254" s="36">
        <f>IF(ISBLANK(B255), "", GSPC[[#This Row],[Adj Close]]/B255-1)</f>
        <v>-6.7907326010633318E-3</v>
      </c>
      <c r="D254" s="37">
        <v>42604</v>
      </c>
      <c r="E254" s="44">
        <v>49.32</v>
      </c>
      <c r="F254" s="36">
        <f>IF(ISBLANK(E255), "", Long0[[#This Row],[Adj Close]]/E255-1)</f>
        <v>1.2523095873537171E-2</v>
      </c>
      <c r="G254" s="29">
        <v>42604</v>
      </c>
      <c r="H254" s="44">
        <v>36</v>
      </c>
      <c r="I254" s="33">
        <f>IF(ISBLANK(H255),"",Long1[[#This Row],[Adj Close]]/H255-1)</f>
        <v>-1.098901098901095E-2</v>
      </c>
      <c r="J254" s="37">
        <v>42604</v>
      </c>
      <c r="K254" s="44">
        <v>27.96</v>
      </c>
      <c r="L254" s="36">
        <f>IF(ISBLANK(K255),"",Long2[[#This Row],[Adj Close]]/K255-1)</f>
        <v>-5.3361792956242438E-3</v>
      </c>
      <c r="M254" s="29">
        <v>42604</v>
      </c>
      <c r="N254" s="44">
        <v>35.58</v>
      </c>
      <c r="O254" s="33">
        <f>IF(ISBLANK(N255),"",Long3[[#This Row],[Adj Close]]/N255-1)</f>
        <v>-2.2527472527472558E-2</v>
      </c>
      <c r="P254" s="37">
        <v>42604</v>
      </c>
      <c r="Q254" s="44">
        <v>28.116549899999999</v>
      </c>
      <c r="R254" s="36">
        <f>IF(ISBLANK(Q255),"",Long4[[#This Row],[Adj Close]]/Q255-1)</f>
        <v>-2.6280323450134868E-2</v>
      </c>
      <c r="S254" s="29">
        <v>42604</v>
      </c>
      <c r="T254" s="44">
        <v>27.149501258000001</v>
      </c>
      <c r="U254" s="33">
        <f>IF(ISBLANK(T255),"",Long5[[#This Row],[Adj Close]]/T255-1)</f>
        <v>-1.3690105777663608E-2</v>
      </c>
      <c r="V254" s="37">
        <v>42604</v>
      </c>
      <c r="W254" s="44">
        <v>61.23</v>
      </c>
      <c r="X254" s="36">
        <f>IF(ISBLANK(W255),"",Long6[[#This Row],[Adj Close]]/W255-1)</f>
        <v>-7.9390797148412018E-3</v>
      </c>
      <c r="AE254" s="29">
        <v>42604</v>
      </c>
      <c r="AF254" s="44">
        <v>52.12</v>
      </c>
      <c r="AG254" s="33">
        <f>IF(ISBLANK(AF255),"",Short0[[#This Row],[Adj Close]]/AF255-1)</f>
        <v>7.680491551458335E-4</v>
      </c>
      <c r="AH254" s="37">
        <v>42604</v>
      </c>
      <c r="AI254" s="44">
        <v>33.200000000000003</v>
      </c>
      <c r="AJ254" s="36">
        <f>IF(ISBLANK(AI255),"",Short1[[#This Row],[Adj Close]]/AI255-1)</f>
        <v>-4.101675332177912E-2</v>
      </c>
      <c r="AK254" s="29">
        <v>42604</v>
      </c>
      <c r="AL254" s="44">
        <v>46.08088352</v>
      </c>
      <c r="AM254" s="33">
        <f>IF(ISBLANK(AL255),"",Short2[[#This Row],[Adj Close]]/AL255-1)</f>
        <v>-5.9372349448684192E-3</v>
      </c>
      <c r="AN254" s="37">
        <v>42604</v>
      </c>
      <c r="AO254" s="44">
        <v>63.83</v>
      </c>
      <c r="AP254" s="36">
        <f>IF(ISBLANK(AO255),"",Short3[[#This Row],[Adj Close]]/AO255-1)</f>
        <v>5.9889676910953593E-3</v>
      </c>
    </row>
    <row r="255" spans="1:42" x14ac:dyDescent="0.25">
      <c r="A255" s="37">
        <v>42597</v>
      </c>
      <c r="B255" s="39">
        <v>2183.8701169999999</v>
      </c>
      <c r="C255" s="36">
        <f>IF(ISBLANK(B256), "", GSPC[[#This Row],[Adj Close]]/B256-1)</f>
        <v>-8.2384558944714747E-5</v>
      </c>
      <c r="D255" s="37">
        <v>42597</v>
      </c>
      <c r="E255" s="44">
        <v>48.71</v>
      </c>
      <c r="F255" s="36">
        <f>IF(ISBLANK(E256), "", Long0[[#This Row],[Adj Close]]/E256-1)</f>
        <v>3.2955715756952664E-3</v>
      </c>
      <c r="G255" s="29">
        <v>42597</v>
      </c>
      <c r="H255" s="44">
        <v>36.4</v>
      </c>
      <c r="I255" s="33">
        <f>IF(ISBLANK(H256),"",Long1[[#This Row],[Adj Close]]/H256-1)</f>
        <v>0.10303030303030303</v>
      </c>
      <c r="J255" s="37">
        <v>42597</v>
      </c>
      <c r="K255" s="44">
        <v>28.11</v>
      </c>
      <c r="L255" s="36">
        <f>IF(ISBLANK(K256),"",Long2[[#This Row],[Adj Close]]/K256-1)</f>
        <v>6.3161875945537016E-2</v>
      </c>
      <c r="M255" s="29">
        <v>42597</v>
      </c>
      <c r="N255" s="44">
        <v>36.4</v>
      </c>
      <c r="O255" s="33">
        <f>IF(ISBLANK(N256),"",Long3[[#This Row],[Adj Close]]/N256-1)</f>
        <v>-1.5151515151515249E-2</v>
      </c>
      <c r="P255" s="37">
        <v>42597</v>
      </c>
      <c r="Q255" s="44">
        <v>28.875404880000001</v>
      </c>
      <c r="R255" s="36">
        <f>IF(ISBLANK(Q256),"",Long4[[#This Row],[Adj Close]]/Q256-1)</f>
        <v>2.6989619377162821E-2</v>
      </c>
      <c r="S255" s="29">
        <v>42597</v>
      </c>
      <c r="T255" s="44">
        <v>27.526339760999999</v>
      </c>
      <c r="U255" s="33">
        <f>IF(ISBLANK(T256),"",Long5[[#This Row],[Adj Close]]/T256-1)</f>
        <v>0.22158874951290253</v>
      </c>
      <c r="V255" s="37">
        <v>42597</v>
      </c>
      <c r="W255" s="44">
        <v>61.72</v>
      </c>
      <c r="X255" s="36">
        <f>IF(ISBLANK(W256),"",Long6[[#This Row],[Adj Close]]/W256-1)</f>
        <v>-0.12142348754448395</v>
      </c>
      <c r="AE255" s="29">
        <v>42597</v>
      </c>
      <c r="AF255" s="44">
        <v>52.08</v>
      </c>
      <c r="AG255" s="33">
        <f>IF(ISBLANK(AF256),"",Short0[[#This Row],[Adj Close]]/AF256-1)</f>
        <v>3.7656903765690419E-2</v>
      </c>
      <c r="AH255" s="37">
        <v>42597</v>
      </c>
      <c r="AI255" s="44">
        <v>34.619999999999997</v>
      </c>
      <c r="AJ255" s="36">
        <f>IF(ISBLANK(AI256),"",Short1[[#This Row],[Adj Close]]/AI256-1)</f>
        <v>3.4977578475336113E-2</v>
      </c>
      <c r="AK255" s="29">
        <v>42597</v>
      </c>
      <c r="AL255" s="44">
        <v>46.356110639999997</v>
      </c>
      <c r="AM255" s="33">
        <f>IF(ISBLANK(AL256),"",Short2[[#This Row],[Adj Close]]/AL256-1)</f>
        <v>2.9469548133595369E-2</v>
      </c>
      <c r="AN255" s="37">
        <v>42597</v>
      </c>
      <c r="AO255" s="44">
        <v>63.45</v>
      </c>
      <c r="AP255" s="36">
        <f>IF(ISBLANK(AO256),"",Short3[[#This Row],[Adj Close]]/AO256-1)</f>
        <v>6.0150375939849621E-2</v>
      </c>
    </row>
    <row r="256" spans="1:42" x14ac:dyDescent="0.25">
      <c r="A256" s="37">
        <v>42590</v>
      </c>
      <c r="B256" s="39">
        <v>2184.0500489999999</v>
      </c>
      <c r="C256" s="36">
        <f>IF(ISBLANK(B257), "", GSPC[[#This Row],[Adj Close]]/B257-1)</f>
        <v>5.4054155160709882E-4</v>
      </c>
      <c r="D256" s="37">
        <v>42590</v>
      </c>
      <c r="E256" s="44">
        <v>48.55</v>
      </c>
      <c r="F256" s="36">
        <f>IF(ISBLANK(E257), "", Long0[[#This Row],[Adj Close]]/E257-1)</f>
        <v>3.9169520547945202E-2</v>
      </c>
      <c r="G256" s="29">
        <v>42590</v>
      </c>
      <c r="H256" s="44">
        <v>33</v>
      </c>
      <c r="I256" s="33">
        <f>IF(ISBLANK(H257),"",Long1[[#This Row],[Adj Close]]/H257-1)</f>
        <v>0.12474437627811863</v>
      </c>
      <c r="J256" s="37">
        <v>42590</v>
      </c>
      <c r="K256" s="44">
        <v>26.44</v>
      </c>
      <c r="L256" s="36">
        <f>IF(ISBLANK(K257),"",Long2[[#This Row],[Adj Close]]/K257-1)</f>
        <v>-4.3761301989149959E-2</v>
      </c>
      <c r="M256" s="29">
        <v>42590</v>
      </c>
      <c r="N256" s="44">
        <v>36.96</v>
      </c>
      <c r="O256" s="33">
        <f>IF(ISBLANK(N257),"",Long3[[#This Row],[Adj Close]]/N257-1)</f>
        <v>-7.5187969924812581E-3</v>
      </c>
      <c r="P256" s="37">
        <v>42590</v>
      </c>
      <c r="Q256" s="44">
        <v>28.116549899999999</v>
      </c>
      <c r="R256" s="36">
        <f>IF(ISBLANK(Q257),"",Long4[[#This Row],[Adj Close]]/Q257-1)</f>
        <v>7.319623562216826E-3</v>
      </c>
      <c r="S256" s="29">
        <v>42590</v>
      </c>
      <c r="T256" s="44">
        <v>22.533229593000002</v>
      </c>
      <c r="U256" s="33">
        <f>IF(ISBLANK(T257),"",Long5[[#This Row],[Adj Close]]/T257-1)</f>
        <v>1.3482280462203455E-2</v>
      </c>
      <c r="V256" s="37">
        <v>42590</v>
      </c>
      <c r="W256" s="44">
        <v>70.25</v>
      </c>
      <c r="X256" s="36">
        <f>IF(ISBLANK(W257),"",Long6[[#This Row],[Adj Close]]/W257-1)</f>
        <v>-1.2093938967796314E-2</v>
      </c>
      <c r="AE256" s="29">
        <v>42590</v>
      </c>
      <c r="AF256" s="44">
        <v>50.19</v>
      </c>
      <c r="AG256" s="33">
        <f>IF(ISBLANK(AF257),"",Short0[[#This Row],[Adj Close]]/AF257-1)</f>
        <v>-1.1424069332282905E-2</v>
      </c>
      <c r="AH256" s="37">
        <v>42590</v>
      </c>
      <c r="AI256" s="44">
        <v>33.450000000000003</v>
      </c>
      <c r="AJ256" s="36">
        <f>IF(ISBLANK(AI257),"",Short1[[#This Row],[Adj Close]]/AI257-1)</f>
        <v>5.1081730769231282E-3</v>
      </c>
      <c r="AK256" s="29">
        <v>42590</v>
      </c>
      <c r="AL256" s="44">
        <v>45.029122739999998</v>
      </c>
      <c r="AM256" s="33">
        <f>IF(ISBLANK(AL257),"",Short2[[#This Row],[Adj Close]]/AL257-1)</f>
        <v>-5.1159900579950346E-2</v>
      </c>
      <c r="AN256" s="37">
        <v>42590</v>
      </c>
      <c r="AO256" s="44">
        <v>59.85</v>
      </c>
      <c r="AP256" s="36">
        <f>IF(ISBLANK(AO257),"",Short3[[#This Row],[Adj Close]]/AO257-1)</f>
        <v>-3.6542176432710849E-2</v>
      </c>
    </row>
    <row r="257" spans="1:42" x14ac:dyDescent="0.25">
      <c r="A257" s="37">
        <v>42583</v>
      </c>
      <c r="B257" s="39">
        <v>2182.8701169999999</v>
      </c>
      <c r="C257" s="36">
        <f>IF(ISBLANK(B258), "", GSPC[[#This Row],[Adj Close]]/B258-1)</f>
        <v>4.2648226822079582E-3</v>
      </c>
      <c r="D257" s="37">
        <v>42583</v>
      </c>
      <c r="E257" s="44">
        <v>46.72</v>
      </c>
      <c r="F257" s="36">
        <f>IF(ISBLANK(E258), "", Long0[[#This Row],[Adj Close]]/E258-1)</f>
        <v>-2.9876227059325577E-3</v>
      </c>
      <c r="G257" s="29">
        <v>42583</v>
      </c>
      <c r="H257" s="44">
        <v>29.34</v>
      </c>
      <c r="I257" s="33">
        <f>IF(ISBLANK(H258),"",Long1[[#This Row],[Adj Close]]/H258-1)</f>
        <v>4.4128113879003505E-2</v>
      </c>
      <c r="J257" s="37">
        <v>42583</v>
      </c>
      <c r="K257" s="44">
        <v>27.65</v>
      </c>
      <c r="L257" s="36">
        <f>IF(ISBLANK(K258),"",Long2[[#This Row],[Adj Close]]/K258-1)</f>
        <v>-4.2921426098996296E-2</v>
      </c>
      <c r="M257" s="29">
        <v>42583</v>
      </c>
      <c r="N257" s="44">
        <v>37.24</v>
      </c>
      <c r="O257" s="33">
        <f>IF(ISBLANK(N258),"",Long3[[#This Row],[Adj Close]]/N258-1)</f>
        <v>2.9625639644492718E-3</v>
      </c>
      <c r="P257" s="37">
        <v>42583</v>
      </c>
      <c r="Q257" s="44">
        <v>27.912242790000001</v>
      </c>
      <c r="R257" s="36">
        <f>IF(ISBLANK(Q258),"",Long4[[#This Row],[Adj Close]]/Q258-1)</f>
        <v>-1.7397355601947995E-3</v>
      </c>
      <c r="S257" s="29">
        <v>42583</v>
      </c>
      <c r="T257" s="44">
        <v>22.233471691999998</v>
      </c>
      <c r="U257" s="33">
        <f>IF(ISBLANK(T258),"",Long5[[#This Row],[Adj Close]]/T258-1)</f>
        <v>-1.9637462246240189E-2</v>
      </c>
      <c r="V257" s="37">
        <v>42583</v>
      </c>
      <c r="W257" s="44">
        <v>71.11</v>
      </c>
      <c r="X257" s="36">
        <f>IF(ISBLANK(W258),"",Long6[[#This Row],[Adj Close]]/W258-1)</f>
        <v>4.4506462984723827E-2</v>
      </c>
      <c r="AE257" s="29">
        <v>42583</v>
      </c>
      <c r="AF257" s="44">
        <v>50.77</v>
      </c>
      <c r="AG257" s="33">
        <f>IF(ISBLANK(AF258),"",Short0[[#This Row],[Adj Close]]/AF258-1)</f>
        <v>8.691928923142811E-2</v>
      </c>
      <c r="AH257" s="37">
        <v>42583</v>
      </c>
      <c r="AI257" s="44">
        <v>33.28</v>
      </c>
      <c r="AJ257" s="36">
        <f>IF(ISBLANK(AI258),"",Short1[[#This Row],[Adj Close]]/AI258-1)</f>
        <v>3.0978934324659146E-2</v>
      </c>
      <c r="AK257" s="29">
        <v>42583</v>
      </c>
      <c r="AL257" s="44">
        <v>47.457019119999998</v>
      </c>
      <c r="AM257" s="33">
        <f>IF(ISBLANK(AL258),"",Short2[[#This Row],[Adj Close]]/AL258-1)</f>
        <v>-1.1668372569089036E-2</v>
      </c>
      <c r="AN257" s="37">
        <v>42583</v>
      </c>
      <c r="AO257" s="44">
        <v>62.12</v>
      </c>
      <c r="AP257" s="36">
        <f>IF(ISBLANK(AO258),"",Short3[[#This Row],[Adj Close]]/AO258-1)</f>
        <v>6.5157750342935472E-2</v>
      </c>
    </row>
    <row r="258" spans="1:42" x14ac:dyDescent="0.25">
      <c r="A258" s="37">
        <v>42576</v>
      </c>
      <c r="B258" s="39">
        <v>2173.6000979999999</v>
      </c>
      <c r="C258" s="36">
        <f>IF(ISBLANK(B259), "", GSPC[[#This Row],[Adj Close]]/B259-1)</f>
        <v>-6.5743046345778655E-4</v>
      </c>
      <c r="D258" s="37">
        <v>42576</v>
      </c>
      <c r="E258" s="44">
        <v>46.86</v>
      </c>
      <c r="F258" s="36">
        <f>IF(ISBLANK(E259), "", Long0[[#This Row],[Adj Close]]/E259-1)</f>
        <v>3.2613486117232249E-2</v>
      </c>
      <c r="G258" s="29">
        <v>42576</v>
      </c>
      <c r="H258" s="44">
        <v>28.1</v>
      </c>
      <c r="I258" s="33">
        <f>IF(ISBLANK(H259),"",Long1[[#This Row],[Adj Close]]/H259-1)</f>
        <v>6.6413662239089177E-2</v>
      </c>
      <c r="J258" s="37">
        <v>42576</v>
      </c>
      <c r="K258" s="44">
        <v>28.89</v>
      </c>
      <c r="L258" s="36">
        <f>IF(ISBLANK(K259),"",Long2[[#This Row],[Adj Close]]/K259-1)</f>
        <v>2.5195173882186062E-2</v>
      </c>
      <c r="M258" s="29">
        <v>42576</v>
      </c>
      <c r="N258" s="44">
        <v>37.130000000000003</v>
      </c>
      <c r="O258" s="33">
        <f>IF(ISBLANK(N259),"",Long3[[#This Row],[Adj Close]]/N259-1)</f>
        <v>1.0784578053384397E-3</v>
      </c>
      <c r="P258" s="37">
        <v>42576</v>
      </c>
      <c r="Q258" s="44">
        <v>27.960887339999999</v>
      </c>
      <c r="R258" s="36">
        <f>IF(ISBLANK(Q259),"",Long4[[#This Row],[Adj Close]]/Q259-1)</f>
        <v>1.1615628299894265E-2</v>
      </c>
      <c r="S258" s="29">
        <v>42576</v>
      </c>
      <c r="T258" s="44">
        <v>22.678826287</v>
      </c>
      <c r="U258" s="33">
        <f>IF(ISBLANK(T259),"",Long5[[#This Row],[Adj Close]]/T259-1)</f>
        <v>2.5164537338816295E-2</v>
      </c>
      <c r="V258" s="37">
        <v>42576</v>
      </c>
      <c r="W258" s="44">
        <v>68.08</v>
      </c>
      <c r="X258" s="36">
        <f>IF(ISBLANK(W259),"",Long6[[#This Row],[Adj Close]]/W259-1)</f>
        <v>-1.6042780748663055E-2</v>
      </c>
      <c r="AE258" s="29">
        <v>42576</v>
      </c>
      <c r="AF258" s="44">
        <v>46.71</v>
      </c>
      <c r="AG258" s="33">
        <f>IF(ISBLANK(AF259),"",Short0[[#This Row],[Adj Close]]/AF259-1)</f>
        <v>1.5214083894805608E-2</v>
      </c>
      <c r="AH258" s="37">
        <v>42576</v>
      </c>
      <c r="AI258" s="44">
        <v>32.28</v>
      </c>
      <c r="AJ258" s="36">
        <f>IF(ISBLANK(AI259),"",Short1[[#This Row],[Adj Close]]/AI259-1)</f>
        <v>1.6372795969773257E-2</v>
      </c>
      <c r="AK258" s="29">
        <v>42576</v>
      </c>
      <c r="AL258" s="44">
        <v>48.017302899999997</v>
      </c>
      <c r="AM258" s="33">
        <f>IF(ISBLANK(AL259),"",Short2[[#This Row],[Adj Close]]/AL259-1)</f>
        <v>1.6403526758250742E-3</v>
      </c>
      <c r="AN258" s="37">
        <v>42576</v>
      </c>
      <c r="AO258" s="44">
        <v>58.32</v>
      </c>
      <c r="AP258" s="36">
        <f>IF(ISBLANK(AO259),"",Short3[[#This Row],[Adj Close]]/AO259-1)</f>
        <v>-2.0533880903490509E-3</v>
      </c>
    </row>
    <row r="259" spans="1:42" x14ac:dyDescent="0.25">
      <c r="A259" s="37">
        <v>42569</v>
      </c>
      <c r="B259" s="39">
        <v>2175.030029</v>
      </c>
      <c r="C259" s="36">
        <f>IF(ISBLANK(B260), "", GSPC[[#This Row],[Adj Close]]/B260-1)</f>
        <v>6.1478434323638531E-3</v>
      </c>
      <c r="D259" s="37">
        <v>42569</v>
      </c>
      <c r="E259" s="44">
        <v>45.38</v>
      </c>
      <c r="F259" s="36">
        <f>IF(ISBLANK(E260), "", Long0[[#This Row],[Adj Close]]/E260-1)</f>
        <v>3.844393592677342E-2</v>
      </c>
      <c r="G259" s="29">
        <v>42569</v>
      </c>
      <c r="H259" s="44">
        <v>26.35</v>
      </c>
      <c r="I259" s="33">
        <f>IF(ISBLANK(H260),"",Long1[[#This Row],[Adj Close]]/H260-1)</f>
        <v>7.8591895210806451E-2</v>
      </c>
      <c r="J259" s="37">
        <v>42569</v>
      </c>
      <c r="K259" s="44">
        <v>28.18</v>
      </c>
      <c r="L259" s="36">
        <f>IF(ISBLANK(K260),"",Long2[[#This Row],[Adj Close]]/K260-1)</f>
        <v>0.12765106042416963</v>
      </c>
      <c r="M259" s="29">
        <v>42569</v>
      </c>
      <c r="N259" s="44">
        <v>37.090000000000003</v>
      </c>
      <c r="O259" s="33">
        <f>IF(ISBLANK(N260),"",Long3[[#This Row],[Adj Close]]/N260-1)</f>
        <v>3.2458750338113518E-3</v>
      </c>
      <c r="P259" s="37">
        <v>42569</v>
      </c>
      <c r="Q259" s="44">
        <v>27.63983331</v>
      </c>
      <c r="R259" s="36">
        <f>IF(ISBLANK(Q260),"",Long4[[#This Row],[Adj Close]]/Q260-1)</f>
        <v>5.2612078547610297E-2</v>
      </c>
      <c r="S259" s="29">
        <v>42569</v>
      </c>
      <c r="T259" s="44">
        <v>22.122133044000002</v>
      </c>
      <c r="U259" s="33">
        <f>IF(ISBLANK(T260),"",Long5[[#This Row],[Adj Close]]/T260-1)</f>
        <v>2.6221525734503537E-2</v>
      </c>
      <c r="V259" s="37">
        <v>42569</v>
      </c>
      <c r="W259" s="44">
        <v>69.19</v>
      </c>
      <c r="X259" s="36">
        <f>IF(ISBLANK(W260),"",Long6[[#This Row],[Adj Close]]/W260-1)</f>
        <v>1.98997641509433E-2</v>
      </c>
      <c r="AE259" s="29">
        <v>42569</v>
      </c>
      <c r="AF259" s="44">
        <v>46.01</v>
      </c>
      <c r="AG259" s="33">
        <f>IF(ISBLANK(AF260),"",Short0[[#This Row],[Adj Close]]/AF260-1)</f>
        <v>5.6244260789715339E-2</v>
      </c>
      <c r="AH259" s="37">
        <v>42569</v>
      </c>
      <c r="AI259" s="44">
        <v>31.76</v>
      </c>
      <c r="AJ259" s="36">
        <f>IF(ISBLANK(AI260),"",Short1[[#This Row],[Adj Close]]/AI260-1)</f>
        <v>3.7908496732026231E-2</v>
      </c>
      <c r="AK259" s="29">
        <v>42569</v>
      </c>
      <c r="AL259" s="44">
        <v>47.938666580000003</v>
      </c>
      <c r="AM259" s="33">
        <f>IF(ISBLANK(AL260),"",Short2[[#This Row],[Adj Close]]/AL260-1)</f>
        <v>2.6953042745841316E-2</v>
      </c>
      <c r="AN259" s="37">
        <v>42569</v>
      </c>
      <c r="AO259" s="44">
        <v>58.44</v>
      </c>
      <c r="AP259" s="36">
        <f>IF(ISBLANK(AO260),"",Short3[[#This Row],[Adj Close]]/AO260-1)</f>
        <v>6.5062875888463712E-2</v>
      </c>
    </row>
    <row r="260" spans="1:42" x14ac:dyDescent="0.25">
      <c r="A260" s="37">
        <v>42562</v>
      </c>
      <c r="B260" s="39">
        <v>2161.73999</v>
      </c>
      <c r="C260" s="36">
        <f>IF(ISBLANK(B261), "", GSPC[[#This Row],[Adj Close]]/B261-1)</f>
        <v>1.4949100645575752E-2</v>
      </c>
      <c r="D260" s="37">
        <v>42562</v>
      </c>
      <c r="E260" s="44">
        <v>43.7</v>
      </c>
      <c r="F260" s="36">
        <f>IF(ISBLANK(E261), "", Long0[[#This Row],[Adj Close]]/E261-1)</f>
        <v>1.0638297872340496E-2</v>
      </c>
      <c r="G260" s="29">
        <v>42562</v>
      </c>
      <c r="H260" s="44">
        <v>24.43</v>
      </c>
      <c r="I260" s="33">
        <f>IF(ISBLANK(H261),"",Long1[[#This Row],[Adj Close]]/H261-1)</f>
        <v>-6.9687738004569733E-2</v>
      </c>
      <c r="J260" s="37">
        <v>42562</v>
      </c>
      <c r="K260" s="44">
        <v>24.99</v>
      </c>
      <c r="L260" s="36">
        <f>IF(ISBLANK(K261),"",Long2[[#This Row],[Adj Close]]/K261-1)</f>
        <v>-4.5454545454545525E-2</v>
      </c>
      <c r="M260" s="29">
        <v>42562</v>
      </c>
      <c r="N260" s="44">
        <v>36.97</v>
      </c>
      <c r="O260" s="33">
        <f>IF(ISBLANK(N261),"",Long3[[#This Row],[Adj Close]]/N261-1)</f>
        <v>-2.0662251655629182E-2</v>
      </c>
      <c r="P260" s="37">
        <v>42562</v>
      </c>
      <c r="Q260" s="44">
        <v>26.258328089999999</v>
      </c>
      <c r="R260" s="36">
        <f>IF(ISBLANK(Q261),"",Long4[[#This Row],[Adj Close]]/Q261-1)</f>
        <v>-5.1603391079985128E-3</v>
      </c>
      <c r="S260" s="29">
        <v>42562</v>
      </c>
      <c r="T260" s="44">
        <v>21.556878791999999</v>
      </c>
      <c r="U260" s="33">
        <f>IF(ISBLANK(T261),"",Long5[[#This Row],[Adj Close]]/T261-1)</f>
        <v>3.0091743141396066E-2</v>
      </c>
      <c r="V260" s="37">
        <v>42562</v>
      </c>
      <c r="W260" s="44">
        <v>67.84</v>
      </c>
      <c r="X260" s="36">
        <f>IF(ISBLANK(W261),"",Long6[[#This Row],[Adj Close]]/W261-1)</f>
        <v>5.8997050147491237E-4</v>
      </c>
      <c r="AE260" s="29">
        <v>42562</v>
      </c>
      <c r="AF260" s="44">
        <v>43.56</v>
      </c>
      <c r="AG260" s="33">
        <f>IF(ISBLANK(AF261),"",Short0[[#This Row],[Adj Close]]/AF261-1)</f>
        <v>1.6095654173373664E-3</v>
      </c>
      <c r="AH260" s="37">
        <v>42562</v>
      </c>
      <c r="AI260" s="44">
        <v>30.6</v>
      </c>
      <c r="AJ260" s="36">
        <f>IF(ISBLANK(AI261),"",Short1[[#This Row],[Adj Close]]/AI261-1)</f>
        <v>0</v>
      </c>
      <c r="AK260" s="29">
        <v>42562</v>
      </c>
      <c r="AL260" s="44">
        <v>46.68048546</v>
      </c>
      <c r="AM260" s="33">
        <f>IF(ISBLANK(AL261),"",Short2[[#This Row],[Adj Close]]/AL261-1)</f>
        <v>3.015184381778746E-2</v>
      </c>
      <c r="AN260" s="37">
        <v>42562</v>
      </c>
      <c r="AO260" s="44">
        <v>54.87</v>
      </c>
      <c r="AP260" s="36">
        <f>IF(ISBLANK(AO261),"",Short3[[#This Row],[Adj Close]]/AO261-1)</f>
        <v>1.2735326688815052E-2</v>
      </c>
    </row>
    <row r="261" spans="1:42" x14ac:dyDescent="0.25">
      <c r="A261" s="37">
        <v>42555</v>
      </c>
      <c r="B261" s="39">
        <v>2129.8999020000001</v>
      </c>
      <c r="C261" s="36">
        <f>IF(ISBLANK(B262), "", GSPC[[#This Row],[Adj Close]]/B262-1)</f>
        <v>1.2815307842768631E-2</v>
      </c>
      <c r="D261" s="37">
        <v>42555</v>
      </c>
      <c r="E261" s="44">
        <v>43.24</v>
      </c>
      <c r="F261" s="36">
        <f>IF(ISBLANK(E262), "", Long0[[#This Row],[Adj Close]]/E262-1)</f>
        <v>-6.3258232235701817E-2</v>
      </c>
      <c r="G261" s="29">
        <v>42555</v>
      </c>
      <c r="H261" s="44">
        <v>26.26</v>
      </c>
      <c r="I261" s="33">
        <f>IF(ISBLANK(H262),"",Long1[[#This Row],[Adj Close]]/H262-1)</f>
        <v>-7.6002814919071127E-2</v>
      </c>
      <c r="J261" s="37">
        <v>42555</v>
      </c>
      <c r="K261" s="44">
        <v>26.18</v>
      </c>
      <c r="L261" s="36">
        <f>IF(ISBLANK(K262),"",Long2[[#This Row],[Adj Close]]/K262-1)</f>
        <v>-6.5000000000000058E-2</v>
      </c>
      <c r="M261" s="29">
        <v>42555</v>
      </c>
      <c r="N261" s="44">
        <v>37.75</v>
      </c>
      <c r="O261" s="33">
        <f>IF(ISBLANK(N262),"",Long3[[#This Row],[Adj Close]]/N262-1)</f>
        <v>-4.284989858012167E-2</v>
      </c>
      <c r="P261" s="37">
        <v>42555</v>
      </c>
      <c r="Q261" s="44">
        <v>26.394532829999999</v>
      </c>
      <c r="R261" s="36">
        <f>IF(ISBLANK(Q262),"",Long4[[#This Row],[Adj Close]]/Q262-1)</f>
        <v>-2.1284271284271239E-2</v>
      </c>
      <c r="S261" s="29">
        <v>42555</v>
      </c>
      <c r="T261" s="44">
        <v>20.927144534</v>
      </c>
      <c r="U261" s="33">
        <f>IF(ISBLANK(T262),"",Long5[[#This Row],[Adj Close]]/T262-1)</f>
        <v>-5.4744525541374767E-3</v>
      </c>
      <c r="V261" s="37">
        <v>42555</v>
      </c>
      <c r="W261" s="44">
        <v>67.8</v>
      </c>
      <c r="X261" s="36">
        <f>IF(ISBLANK(W262),"",Long6[[#This Row],[Adj Close]]/W262-1)</f>
        <v>-1.8955288670235881E-2</v>
      </c>
      <c r="AE261" s="29">
        <v>42555</v>
      </c>
      <c r="AF261" s="44">
        <v>43.49</v>
      </c>
      <c r="AG261" s="33">
        <f>IF(ISBLANK(AF262),"",Short0[[#This Row],[Adj Close]]/AF262-1)</f>
        <v>-5.7842287694973904E-2</v>
      </c>
      <c r="AH261" s="37">
        <v>42555</v>
      </c>
      <c r="AI261" s="44">
        <v>30.6</v>
      </c>
      <c r="AJ261" s="36">
        <f>IF(ISBLANK(AI262),"",Short1[[#This Row],[Adj Close]]/AI262-1)</f>
        <v>5.5865921787709993E-3</v>
      </c>
      <c r="AK261" s="29">
        <v>42555</v>
      </c>
      <c r="AL261" s="44">
        <v>45.3141794</v>
      </c>
      <c r="AM261" s="33">
        <f>IF(ISBLANK(AL262),"",Short2[[#This Row],[Adj Close]]/AL262-1)</f>
        <v>-1.0304851867754428E-2</v>
      </c>
      <c r="AN261" s="37">
        <v>42555</v>
      </c>
      <c r="AO261" s="44">
        <v>54.18</v>
      </c>
      <c r="AP261" s="36">
        <f>IF(ISBLANK(AO262),"",Short3[[#This Row],[Adj Close]]/AO262-1)</f>
        <v>-9.6698899633210988E-2</v>
      </c>
    </row>
    <row r="262" spans="1:42" x14ac:dyDescent="0.25">
      <c r="A262" s="37">
        <v>42548</v>
      </c>
      <c r="B262" s="39">
        <v>2102.9499510000001</v>
      </c>
      <c r="C262" s="36">
        <f>IF(ISBLANK(B263), "", GSPC[[#This Row],[Adj Close]]/B263-1)</f>
        <v>3.2168250821523081E-2</v>
      </c>
      <c r="D262" s="37">
        <v>42548</v>
      </c>
      <c r="E262" s="44">
        <v>46.16</v>
      </c>
      <c r="F262" s="36">
        <f>IF(ISBLANK(E263), "", Long0[[#This Row],[Adj Close]]/E263-1)</f>
        <v>2.4639289678135334E-2</v>
      </c>
      <c r="G262" s="29">
        <v>42548</v>
      </c>
      <c r="H262" s="44">
        <v>28.42</v>
      </c>
      <c r="I262" s="33">
        <f>IF(ISBLANK(H263),"",Long1[[#This Row],[Adj Close]]/H263-1)</f>
        <v>6.5616797900262425E-2</v>
      </c>
      <c r="J262" s="37">
        <v>42548</v>
      </c>
      <c r="K262" s="44">
        <v>28</v>
      </c>
      <c r="L262" s="36">
        <f>IF(ISBLANK(K263),"",Long2[[#This Row],[Adj Close]]/K263-1)</f>
        <v>8.1081081081081141E-2</v>
      </c>
      <c r="M262" s="29">
        <v>42548</v>
      </c>
      <c r="N262" s="44">
        <v>39.44</v>
      </c>
      <c r="O262" s="33">
        <f>IF(ISBLANK(N263),"",Long3[[#This Row],[Adj Close]]/N263-1)</f>
        <v>1.1282051282051286E-2</v>
      </c>
      <c r="P262" s="37">
        <v>42548</v>
      </c>
      <c r="Q262" s="44">
        <v>26.968538519999999</v>
      </c>
      <c r="R262" s="36">
        <f>IF(ISBLANK(Q263),"",Long4[[#This Row],[Adj Close]]/Q263-1)</f>
        <v>1.5756687431293548E-2</v>
      </c>
      <c r="S262" s="29">
        <v>42548</v>
      </c>
      <c r="T262" s="44">
        <v>21.042339824999999</v>
      </c>
      <c r="U262" s="33">
        <f>IF(ISBLANK(T263),"",Long5[[#This Row],[Adj Close]]/T263-1)</f>
        <v>-1.7216642789507297E-2</v>
      </c>
      <c r="V262" s="37">
        <v>42548</v>
      </c>
      <c r="W262" s="44">
        <v>69.11</v>
      </c>
      <c r="X262" s="36">
        <f>IF(ISBLANK(W263),"",Long6[[#This Row],[Adj Close]]/W263-1)</f>
        <v>5.0901687027340436E-3</v>
      </c>
      <c r="AE262" s="29">
        <v>42548</v>
      </c>
      <c r="AF262" s="44">
        <v>46.16</v>
      </c>
      <c r="AG262" s="33">
        <f>IF(ISBLANK(AF263),"",Short0[[#This Row],[Adj Close]]/AF263-1)</f>
        <v>-6.8846815834767705E-3</v>
      </c>
      <c r="AH262" s="37">
        <v>42548</v>
      </c>
      <c r="AI262" s="44">
        <v>30.43</v>
      </c>
      <c r="AJ262" s="36">
        <f>IF(ISBLANK(AI263),"",Short1[[#This Row],[Adj Close]]/AI263-1)</f>
        <v>2.5615099427030552E-2</v>
      </c>
      <c r="AK262" s="29">
        <v>42548</v>
      </c>
      <c r="AL262" s="44">
        <v>45.78599732</v>
      </c>
      <c r="AM262" s="33">
        <f>IF(ISBLANK(AL263),"",Short2[[#This Row],[Adj Close]]/AL263-1)</f>
        <v>2.0595968448729129E-2</v>
      </c>
      <c r="AN262" s="37">
        <v>42548</v>
      </c>
      <c r="AO262" s="44">
        <v>59.98</v>
      </c>
      <c r="AP262" s="36">
        <f>IF(ISBLANK(AO263),"",Short3[[#This Row],[Adj Close]]/AO263-1)</f>
        <v>3.3959662127219348E-2</v>
      </c>
    </row>
    <row r="263" spans="1:42" x14ac:dyDescent="0.25">
      <c r="A263" s="37">
        <v>42541</v>
      </c>
      <c r="B263" s="39">
        <v>2037.410034</v>
      </c>
      <c r="C263" s="36">
        <f>IF(ISBLANK(B264), "", GSPC[[#This Row],[Adj Close]]/B264-1)</f>
        <v>-1.6323682406208295E-2</v>
      </c>
      <c r="D263" s="37">
        <v>42541</v>
      </c>
      <c r="E263" s="44">
        <v>45.05</v>
      </c>
      <c r="F263" s="36">
        <f>IF(ISBLANK(E264), "", Long0[[#This Row],[Adj Close]]/E264-1)</f>
        <v>-1.5515734265734271E-2</v>
      </c>
      <c r="G263" s="29">
        <v>42541</v>
      </c>
      <c r="H263" s="44">
        <v>26.67</v>
      </c>
      <c r="I263" s="33">
        <f>IF(ISBLANK(H264),"",Long1[[#This Row],[Adj Close]]/H264-1)</f>
        <v>-0.10981308411214952</v>
      </c>
      <c r="J263" s="37">
        <v>42541</v>
      </c>
      <c r="K263" s="44">
        <v>25.9</v>
      </c>
      <c r="L263" s="36">
        <f>IF(ISBLANK(K264),"",Long2[[#This Row],[Adj Close]]/K264-1)</f>
        <v>-5.9208136578278281E-2</v>
      </c>
      <c r="M263" s="29">
        <v>42541</v>
      </c>
      <c r="N263" s="44">
        <v>39</v>
      </c>
      <c r="O263" s="33">
        <f>IF(ISBLANK(N264),"",Long3[[#This Row],[Adj Close]]/N264-1)</f>
        <v>-6.3694267515923553E-3</v>
      </c>
      <c r="P263" s="37">
        <v>42541</v>
      </c>
      <c r="Q263" s="44">
        <v>26.550195389999999</v>
      </c>
      <c r="R263" s="36">
        <f>IF(ISBLANK(Q264),"",Long4[[#This Row],[Adj Close]]/Q264-1)</f>
        <v>-1.7284839755131509E-2</v>
      </c>
      <c r="S263" s="29">
        <v>42541</v>
      </c>
      <c r="T263" s="44">
        <v>21.410964756999999</v>
      </c>
      <c r="U263" s="33">
        <f>IF(ISBLANK(T264),"",Long5[[#This Row],[Adj Close]]/T264-1)</f>
        <v>7.2254335565347105E-3</v>
      </c>
      <c r="V263" s="37">
        <v>42541</v>
      </c>
      <c r="W263" s="44">
        <v>68.760000000000005</v>
      </c>
      <c r="X263" s="36">
        <f>IF(ISBLANK(W264),"",Long6[[#This Row],[Adj Close]]/W264-1)</f>
        <v>-2.9361942405420671E-2</v>
      </c>
      <c r="AE263" s="29">
        <v>42541</v>
      </c>
      <c r="AF263" s="44">
        <v>46.48</v>
      </c>
      <c r="AG263" s="33">
        <f>IF(ISBLANK(AF264),"",Short0[[#This Row],[Adj Close]]/AF264-1)</f>
        <v>-1.6712502644383509E-2</v>
      </c>
      <c r="AH263" s="37">
        <v>42541</v>
      </c>
      <c r="AI263" s="44">
        <v>29.67</v>
      </c>
      <c r="AJ263" s="36">
        <f>IF(ISBLANK(AI264),"",Short1[[#This Row],[Adj Close]]/AI264-1)</f>
        <v>-1.4285714285714235E-2</v>
      </c>
      <c r="AK263" s="29">
        <v>42541</v>
      </c>
      <c r="AL263" s="44">
        <v>44.862020559999998</v>
      </c>
      <c r="AM263" s="33">
        <f>IF(ISBLANK(AL264),"",Short2[[#This Row],[Adj Close]]/AL264-1)</f>
        <v>-4.2383550146873783E-2</v>
      </c>
      <c r="AN263" s="37">
        <v>42541</v>
      </c>
      <c r="AO263" s="44">
        <v>58.01</v>
      </c>
      <c r="AP263" s="36">
        <f>IF(ISBLANK(AO264),"",Short3[[#This Row],[Adj Close]]/AO264-1)</f>
        <v>-1.6946280291476046E-2</v>
      </c>
    </row>
    <row r="264" spans="1:42" x14ac:dyDescent="0.25">
      <c r="A264" s="37">
        <v>42534</v>
      </c>
      <c r="B264" s="39">
        <v>2071.219971</v>
      </c>
      <c r="C264" s="36">
        <f>IF(ISBLANK(B265), "", GSPC[[#This Row],[Adj Close]]/B265-1)</f>
        <v>-1.1855565984829508E-2</v>
      </c>
      <c r="D264" s="37">
        <v>42534</v>
      </c>
      <c r="E264" s="44">
        <v>45.76</v>
      </c>
      <c r="F264" s="36">
        <f>IF(ISBLANK(E265), "", Long0[[#This Row],[Adj Close]]/E265-1)</f>
        <v>1.7793594306049654E-2</v>
      </c>
      <c r="G264" s="29">
        <v>42534</v>
      </c>
      <c r="H264" s="44">
        <v>29.96</v>
      </c>
      <c r="I264" s="33">
        <f>IF(ISBLANK(H265),"",Long1[[#This Row],[Adj Close]]/H265-1)</f>
        <v>5.9780686239830239E-2</v>
      </c>
      <c r="J264" s="37">
        <v>42534</v>
      </c>
      <c r="K264" s="44">
        <v>27.53</v>
      </c>
      <c r="L264" s="36">
        <f>IF(ISBLANK(K265),"",Long2[[#This Row],[Adj Close]]/K265-1)</f>
        <v>7.3294346978557634E-2</v>
      </c>
      <c r="M264" s="29">
        <v>42534</v>
      </c>
      <c r="N264" s="44">
        <v>39.25</v>
      </c>
      <c r="O264" s="33">
        <f>IF(ISBLANK(N265),"",Long3[[#This Row],[Adj Close]]/N265-1)</f>
        <v>1.7630282603059433E-2</v>
      </c>
      <c r="P264" s="37">
        <v>42534</v>
      </c>
      <c r="Q264" s="44">
        <v>27.017183070000002</v>
      </c>
      <c r="R264" s="36">
        <f>IF(ISBLANK(Q265),"",Long4[[#This Row],[Adj Close]]/Q265-1)</f>
        <v>1.7588860388420668E-2</v>
      </c>
      <c r="S264" s="29">
        <v>42534</v>
      </c>
      <c r="T264" s="44">
        <v>21.257371034999998</v>
      </c>
      <c r="U264" s="33">
        <f>IF(ISBLANK(T265),"",Long5[[#This Row],[Adj Close]]/T265-1)</f>
        <v>-3.1490552830610863E-2</v>
      </c>
      <c r="V264" s="37">
        <v>42534</v>
      </c>
      <c r="W264" s="44">
        <v>70.84</v>
      </c>
      <c r="X264" s="36">
        <f>IF(ISBLANK(W265),"",Long6[[#This Row],[Adj Close]]/W265-1)</f>
        <v>1.489971346704877E-2</v>
      </c>
      <c r="AE264" s="29">
        <v>42534</v>
      </c>
      <c r="AF264" s="44">
        <v>47.27</v>
      </c>
      <c r="AG264" s="33">
        <f>IF(ISBLANK(AF265),"",Short0[[#This Row],[Adj Close]]/AF265-1)</f>
        <v>1.0690613641223035E-2</v>
      </c>
      <c r="AH264" s="37">
        <v>42534</v>
      </c>
      <c r="AI264" s="44">
        <v>30.1</v>
      </c>
      <c r="AJ264" s="36">
        <f>IF(ISBLANK(AI265),"",Short1[[#This Row],[Adj Close]]/AI265-1)</f>
        <v>-7.2704867529266748E-2</v>
      </c>
      <c r="AK264" s="29">
        <v>42534</v>
      </c>
      <c r="AL264" s="44">
        <v>46.84758764</v>
      </c>
      <c r="AM264" s="33">
        <f>IF(ISBLANK(AL265),"",Short2[[#This Row],[Adj Close]]/AL265-1)</f>
        <v>4.1065967671472192E-2</v>
      </c>
      <c r="AN264" s="37">
        <v>42534</v>
      </c>
      <c r="AO264" s="44">
        <v>59.01</v>
      </c>
      <c r="AP264" s="36">
        <f>IF(ISBLANK(AO265),"",Short3[[#This Row],[Adj Close]]/AO265-1)</f>
        <v>9.2355053873780513E-3</v>
      </c>
    </row>
    <row r="265" spans="1:42" x14ac:dyDescent="0.25">
      <c r="A265" s="37">
        <v>42527</v>
      </c>
      <c r="B265" s="39">
        <v>2096.070068</v>
      </c>
      <c r="C265" s="36">
        <f>IF(ISBLANK(B266), "", GSPC[[#This Row],[Adj Close]]/B266-1)</f>
        <v>-1.4576587303054556E-3</v>
      </c>
      <c r="D265" s="37">
        <v>42527</v>
      </c>
      <c r="E265" s="44">
        <v>44.96</v>
      </c>
      <c r="F265" s="36">
        <f>IF(ISBLANK(E266), "", Long0[[#This Row],[Adj Close]]/E266-1)</f>
        <v>4.8996733551096572E-2</v>
      </c>
      <c r="G265" s="29">
        <v>42527</v>
      </c>
      <c r="H265" s="44">
        <v>28.27</v>
      </c>
      <c r="I265" s="33">
        <f>IF(ISBLANK(H266),"",Long1[[#This Row],[Adj Close]]/H266-1)</f>
        <v>-2.4836150396688517E-2</v>
      </c>
      <c r="J265" s="37">
        <v>42527</v>
      </c>
      <c r="K265" s="44">
        <v>25.65</v>
      </c>
      <c r="L265" s="36">
        <f>IF(ISBLANK(K266),"",Long2[[#This Row],[Adj Close]]/K266-1)</f>
        <v>-1.8369690011481032E-2</v>
      </c>
      <c r="M265" s="29">
        <v>42527</v>
      </c>
      <c r="N265" s="44">
        <v>38.57</v>
      </c>
      <c r="O265" s="33">
        <f>IF(ISBLANK(N266),"",Long3[[#This Row],[Adj Close]]/N266-1)</f>
        <v>5.188067444876765E-4</v>
      </c>
      <c r="P265" s="37">
        <v>42527</v>
      </c>
      <c r="Q265" s="44">
        <v>26.550195389999999</v>
      </c>
      <c r="R265" s="36">
        <f>IF(ISBLANK(Q266),"",Long4[[#This Row],[Adj Close]]/Q266-1)</f>
        <v>1.5630815035355461E-2</v>
      </c>
      <c r="S265" s="29">
        <v>42527</v>
      </c>
      <c r="T265" s="44">
        <v>21.948542781</v>
      </c>
      <c r="U265" s="33">
        <f>IF(ISBLANK(T266),"",Long5[[#This Row],[Adj Close]]/T266-1)</f>
        <v>3.4008683051075295E-2</v>
      </c>
      <c r="V265" s="37">
        <v>42527</v>
      </c>
      <c r="W265" s="44">
        <v>69.8</v>
      </c>
      <c r="X265" s="36">
        <f>IF(ISBLANK(W266),"",Long6[[#This Row],[Adj Close]]/W266-1)</f>
        <v>2.7830952731556557E-2</v>
      </c>
      <c r="AE265" s="29">
        <v>42527</v>
      </c>
      <c r="AF265" s="44">
        <v>46.77</v>
      </c>
      <c r="AG265" s="33">
        <f>IF(ISBLANK(AF266),"",Short0[[#This Row],[Adj Close]]/AF266-1)</f>
        <v>2.9722589167767488E-2</v>
      </c>
      <c r="AH265" s="37">
        <v>42527</v>
      </c>
      <c r="AI265" s="44">
        <v>32.46</v>
      </c>
      <c r="AJ265" s="36">
        <f>IF(ISBLANK(AI266),"",Short1[[#This Row],[Adj Close]]/AI266-1)</f>
        <v>1.5962441314554043E-2</v>
      </c>
      <c r="AK265" s="29">
        <v>42527</v>
      </c>
      <c r="AL265" s="44">
        <v>44.999634120000003</v>
      </c>
      <c r="AM265" s="33">
        <f>IF(ISBLANK(AL266),"",Short2[[#This Row],[Adj Close]]/AL266-1)</f>
        <v>7.0391553013640085E-3</v>
      </c>
      <c r="AN265" s="37">
        <v>42527</v>
      </c>
      <c r="AO265" s="44">
        <v>58.47</v>
      </c>
      <c r="AP265" s="36">
        <f>IF(ISBLANK(AO266),"",Short3[[#This Row],[Adj Close]]/AO266-1)</f>
        <v>6.4445658110322324E-2</v>
      </c>
    </row>
    <row r="266" spans="1:42" x14ac:dyDescent="0.25">
      <c r="A266" s="37">
        <v>42520</v>
      </c>
      <c r="B266" s="39">
        <v>2099.1298830000001</v>
      </c>
      <c r="C266" s="36">
        <f>IF(ISBLANK(B267), "", GSPC[[#This Row],[Adj Close]]/B267-1)</f>
        <v>3.3264412659717024E-5</v>
      </c>
      <c r="D266" s="37">
        <v>42520</v>
      </c>
      <c r="E266" s="44">
        <v>42.86</v>
      </c>
      <c r="F266" s="36">
        <f>IF(ISBLANK(E267), "", Long0[[#This Row],[Adj Close]]/E267-1)</f>
        <v>4.2315175097276336E-2</v>
      </c>
      <c r="G266" s="29">
        <v>42520</v>
      </c>
      <c r="H266" s="44">
        <v>28.99</v>
      </c>
      <c r="I266" s="33">
        <f>IF(ISBLANK(H267),"",Long1[[#This Row],[Adj Close]]/H267-1)</f>
        <v>0.11628802464381982</v>
      </c>
      <c r="J266" s="37">
        <v>42520</v>
      </c>
      <c r="K266" s="44">
        <v>26.13</v>
      </c>
      <c r="L266" s="36">
        <f>IF(ISBLANK(K267),"",Long2[[#This Row],[Adj Close]]/K267-1)</f>
        <v>1.7919750681729463E-2</v>
      </c>
      <c r="M266" s="29">
        <v>42520</v>
      </c>
      <c r="N266" s="44">
        <v>38.549999999999997</v>
      </c>
      <c r="O266" s="33">
        <f>IF(ISBLANK(N267),"",Long3[[#This Row],[Adj Close]]/N267-1)</f>
        <v>1.715039577836408E-2</v>
      </c>
      <c r="P266" s="37">
        <v>42520</v>
      </c>
      <c r="Q266" s="44">
        <v>26.141581169999998</v>
      </c>
      <c r="R266" s="36">
        <f>IF(ISBLANK(Q267),"",Long4[[#This Row],[Adj Close]]/Q267-1)</f>
        <v>3.3859176606387154E-2</v>
      </c>
      <c r="S266" s="29">
        <v>42520</v>
      </c>
      <c r="T266" s="44">
        <v>21.226652291000001</v>
      </c>
      <c r="U266" s="33">
        <f>IF(ISBLANK(T267),"",Long5[[#This Row],[Adj Close]]/T267-1)</f>
        <v>6.6358024710817087E-2</v>
      </c>
      <c r="V266" s="37">
        <v>42520</v>
      </c>
      <c r="W266" s="44">
        <v>67.91</v>
      </c>
      <c r="X266" s="36">
        <f>IF(ISBLANK(W267),"",Long6[[#This Row],[Adj Close]]/W267-1)</f>
        <v>0.27267616191904054</v>
      </c>
      <c r="AE266" s="29">
        <v>42520</v>
      </c>
      <c r="AF266" s="44">
        <v>45.42</v>
      </c>
      <c r="AG266" s="33">
        <f>IF(ISBLANK(AF267),"",Short0[[#This Row],[Adj Close]]/AF267-1)</f>
        <v>2.4819494584837676E-2</v>
      </c>
      <c r="AH266" s="37">
        <v>42520</v>
      </c>
      <c r="AI266" s="44">
        <v>31.95</v>
      </c>
      <c r="AJ266" s="36">
        <f>IF(ISBLANK(AI267),"",Short1[[#This Row],[Adj Close]]/AI267-1)</f>
        <v>1.3320647002854402E-2</v>
      </c>
      <c r="AK266" s="29">
        <v>42520</v>
      </c>
      <c r="AL266" s="44">
        <v>44.685088839999999</v>
      </c>
      <c r="AM266" s="33">
        <f>IF(ISBLANK(AL267),"",Short2[[#This Row],[Adj Close]]/AL267-1)</f>
        <v>4.5297769602207216E-2</v>
      </c>
      <c r="AN266" s="37">
        <v>42520</v>
      </c>
      <c r="AO266" s="44">
        <v>54.93</v>
      </c>
      <c r="AP266" s="36">
        <f>IF(ISBLANK(AO267),"",Short3[[#This Row],[Adj Close]]/AO267-1)</f>
        <v>8.7507424272421419E-2</v>
      </c>
    </row>
    <row r="267" spans="1:42" x14ac:dyDescent="0.25">
      <c r="A267" s="37">
        <v>42513</v>
      </c>
      <c r="B267" s="39">
        <v>2099.0600589999999</v>
      </c>
      <c r="C267" s="36">
        <f>IF(ISBLANK(B268), "", GSPC[[#This Row],[Adj Close]]/B268-1)</f>
        <v>2.2774221101657055E-2</v>
      </c>
      <c r="D267" s="37">
        <v>42513</v>
      </c>
      <c r="E267" s="44">
        <v>41.12</v>
      </c>
      <c r="F267" s="36">
        <f>IF(ISBLANK(E268), "", Long0[[#This Row],[Adj Close]]/E268-1)</f>
        <v>6.4733298808907325E-2</v>
      </c>
      <c r="G267" s="29">
        <v>42513</v>
      </c>
      <c r="H267" s="44">
        <v>25.97</v>
      </c>
      <c r="I267" s="33">
        <f>IF(ISBLANK(H268),"",Long1[[#This Row],[Adj Close]]/H268-1)</f>
        <v>-4.451802796173665E-2</v>
      </c>
      <c r="J267" s="37">
        <v>42513</v>
      </c>
      <c r="K267" s="44">
        <v>25.67</v>
      </c>
      <c r="L267" s="36">
        <f>IF(ISBLANK(K268),"",Long2[[#This Row],[Adj Close]]/K268-1)</f>
        <v>9.040880503144777E-3</v>
      </c>
      <c r="M267" s="29">
        <v>42513</v>
      </c>
      <c r="N267" s="44">
        <v>37.9</v>
      </c>
      <c r="O267" s="33">
        <f>IF(ISBLANK(N268),"",Long3[[#This Row],[Adj Close]]/N268-1)</f>
        <v>-2.5957337445386752E-2</v>
      </c>
      <c r="P267" s="37">
        <v>42513</v>
      </c>
      <c r="Q267" s="44">
        <v>25.285437089999999</v>
      </c>
      <c r="R267" s="36">
        <f>IF(ISBLANK(Q268),"",Long4[[#This Row],[Adj Close]]/Q268-1)</f>
        <v>-2.5496812898387788E-2</v>
      </c>
      <c r="S267" s="29">
        <v>42513</v>
      </c>
      <c r="T267" s="44">
        <v>19.905746286999999</v>
      </c>
      <c r="U267" s="33">
        <f>IF(ISBLANK(T268),"",Long5[[#This Row],[Adj Close]]/T268-1)</f>
        <v>-7.7101001635715427E-4</v>
      </c>
      <c r="V267" s="37">
        <v>42513</v>
      </c>
      <c r="W267" s="44">
        <v>53.36</v>
      </c>
      <c r="X267" s="36">
        <f>IF(ISBLANK(W268),"",Long6[[#This Row],[Adj Close]]/W268-1)</f>
        <v>8.8863679334467705E-3</v>
      </c>
      <c r="AE267" s="29">
        <v>42513</v>
      </c>
      <c r="AF267" s="44">
        <v>44.32</v>
      </c>
      <c r="AG267" s="33">
        <f>IF(ISBLANK(AF268),"",Short0[[#This Row],[Adj Close]]/AF268-1)</f>
        <v>-2.8921998247151581E-2</v>
      </c>
      <c r="AH267" s="37">
        <v>42513</v>
      </c>
      <c r="AI267" s="44">
        <v>31.53</v>
      </c>
      <c r="AJ267" s="36">
        <f>IF(ISBLANK(AI268),"",Short1[[#This Row],[Adj Close]]/AI268-1)</f>
        <v>8.960000000000079E-3</v>
      </c>
      <c r="AK267" s="29">
        <v>42513</v>
      </c>
      <c r="AL267" s="44">
        <v>42.748669460000002</v>
      </c>
      <c r="AM267" s="33">
        <f>IF(ISBLANK(AL268),"",Short2[[#This Row],[Adj Close]]/AL268-1)</f>
        <v>-4.8054919908466776E-3</v>
      </c>
      <c r="AN267" s="37">
        <v>42513</v>
      </c>
      <c r="AO267" s="44">
        <v>50.51</v>
      </c>
      <c r="AP267" s="36">
        <f>IF(ISBLANK(AO268),"",Short3[[#This Row],[Adj Close]]/AO268-1)</f>
        <v>7.3767006802720969E-2</v>
      </c>
    </row>
    <row r="268" spans="1:42" x14ac:dyDescent="0.25">
      <c r="A268" s="37">
        <v>42506</v>
      </c>
      <c r="B268" s="39">
        <v>2052.320068</v>
      </c>
      <c r="C268" s="36">
        <f>IF(ISBLANK(B269), "", GSPC[[#This Row],[Adj Close]]/B269-1)</f>
        <v>2.7900201024377846E-3</v>
      </c>
      <c r="D268" s="37">
        <v>42506</v>
      </c>
      <c r="E268" s="44">
        <v>38.619999999999997</v>
      </c>
      <c r="F268" s="36">
        <f>IF(ISBLANK(E269), "", Long0[[#This Row],[Adj Close]]/E269-1)</f>
        <v>-6.7149758454106312E-2</v>
      </c>
      <c r="G268" s="29">
        <v>42506</v>
      </c>
      <c r="H268" s="44">
        <v>27.18</v>
      </c>
      <c r="I268" s="33">
        <f>IF(ISBLANK(H269),"",Long1[[#This Row],[Adj Close]]/H269-1)</f>
        <v>4.0183696900114807E-2</v>
      </c>
      <c r="J268" s="37">
        <v>42506</v>
      </c>
      <c r="K268" s="44">
        <v>25.44</v>
      </c>
      <c r="L268" s="36">
        <f>IF(ISBLANK(K269),"",Long2[[#This Row],[Adj Close]]/K269-1)</f>
        <v>-2.4539877300613355E-2</v>
      </c>
      <c r="M268" s="29">
        <v>42506</v>
      </c>
      <c r="N268" s="44">
        <v>38.909999999999997</v>
      </c>
      <c r="O268" s="33">
        <f>IF(ISBLANK(N269),"",Long3[[#This Row],[Adj Close]]/N269-1)</f>
        <v>1.5396659707724414E-2</v>
      </c>
      <c r="P268" s="37">
        <v>42506</v>
      </c>
      <c r="Q268" s="44">
        <v>25.94700297</v>
      </c>
      <c r="R268" s="36">
        <f>IF(ISBLANK(Q269),"",Long4[[#This Row],[Adj Close]]/Q269-1)</f>
        <v>-3.9611091105509644E-2</v>
      </c>
      <c r="S268" s="29">
        <v>42506</v>
      </c>
      <c r="T268" s="44">
        <v>19.921105658999998</v>
      </c>
      <c r="U268" s="33">
        <f>IF(ISBLANK(T269),"",Long5[[#This Row],[Adj Close]]/T269-1)</f>
        <v>2.6107594912788246E-2</v>
      </c>
      <c r="V268" s="37">
        <v>42506</v>
      </c>
      <c r="W268" s="44">
        <v>52.89</v>
      </c>
      <c r="X268" s="36">
        <f>IF(ISBLANK(W269),"",Long6[[#This Row],[Adj Close]]/W269-1)</f>
        <v>-5.9733333333333305E-2</v>
      </c>
      <c r="AE268" s="29">
        <v>42506</v>
      </c>
      <c r="AF268" s="44">
        <v>45.64</v>
      </c>
      <c r="AG268" s="33">
        <f>IF(ISBLANK(AF269),"",Short0[[#This Row],[Adj Close]]/AF269-1)</f>
        <v>2.6771653543307128E-2</v>
      </c>
      <c r="AH268" s="37">
        <v>42506</v>
      </c>
      <c r="AI268" s="44">
        <v>31.25</v>
      </c>
      <c r="AJ268" s="36">
        <f>IF(ISBLANK(AI269),"",Short1[[#This Row],[Adj Close]]/AI269-1)</f>
        <v>-1.1388801012337857E-2</v>
      </c>
      <c r="AK268" s="29">
        <v>42506</v>
      </c>
      <c r="AL268" s="44">
        <v>42.955089800000003</v>
      </c>
      <c r="AM268" s="33">
        <f>IF(ISBLANK(AL269),"",Short2[[#This Row],[Adj Close]]/AL269-1)</f>
        <v>-7.04385366962057E-3</v>
      </c>
      <c r="AN268" s="37">
        <v>42506</v>
      </c>
      <c r="AO268" s="44">
        <v>47.04</v>
      </c>
      <c r="AP268" s="36">
        <f>IF(ISBLANK(AO269),"",Short3[[#This Row],[Adj Close]]/AO269-1)</f>
        <v>-1.4662756598240567E-2</v>
      </c>
    </row>
    <row r="269" spans="1:42" x14ac:dyDescent="0.25">
      <c r="A269" s="37">
        <v>42499</v>
      </c>
      <c r="B269" s="39">
        <v>2046.6099850000001</v>
      </c>
      <c r="C269" s="36">
        <f>IF(ISBLANK(B270), "", GSPC[[#This Row],[Adj Close]]/B270-1)</f>
        <v>-5.11871265334507E-3</v>
      </c>
      <c r="D269" s="37">
        <v>42499</v>
      </c>
      <c r="E269" s="44">
        <v>41.4</v>
      </c>
      <c r="F269" s="36">
        <f>IF(ISBLANK(E270), "", Long0[[#This Row],[Adj Close]]/E270-1)</f>
        <v>-2.8169014084507116E-2</v>
      </c>
      <c r="G269" s="29">
        <v>42499</v>
      </c>
      <c r="H269" s="44">
        <v>26.13</v>
      </c>
      <c r="I269" s="33">
        <f>IF(ISBLANK(H270),"",Long1[[#This Row],[Adj Close]]/H270-1)</f>
        <v>-0.16007714561234332</v>
      </c>
      <c r="J269" s="37">
        <v>42499</v>
      </c>
      <c r="K269" s="44">
        <v>26.08</v>
      </c>
      <c r="L269" s="36">
        <f>IF(ISBLANK(K270),"",Long2[[#This Row],[Adj Close]]/K270-1)</f>
        <v>-8.7154357717885933E-2</v>
      </c>
      <c r="M269" s="29">
        <v>42499</v>
      </c>
      <c r="N269" s="44">
        <v>38.32</v>
      </c>
      <c r="O269" s="33">
        <f>IF(ISBLANK(N270),"",Long3[[#This Row],[Adj Close]]/N270-1)</f>
        <v>2.8172793131204577E-2</v>
      </c>
      <c r="P269" s="37">
        <v>42499</v>
      </c>
      <c r="Q269" s="44">
        <v>27.017183070000002</v>
      </c>
      <c r="R269" s="36">
        <f>IF(ISBLANK(Q270),"",Long4[[#This Row],[Adj Close]]/Q270-1)</f>
        <v>1.0814708002884199E-3</v>
      </c>
      <c r="S269" s="29">
        <v>42499</v>
      </c>
      <c r="T269" s="44">
        <v>19.414246379000001</v>
      </c>
      <c r="U269" s="33">
        <f>IF(ISBLANK(T270),"",Long5[[#This Row],[Adj Close]]/T270-1)</f>
        <v>3.904644475037311E-2</v>
      </c>
      <c r="V269" s="37">
        <v>42499</v>
      </c>
      <c r="W269" s="44">
        <v>56.25</v>
      </c>
      <c r="X269" s="36">
        <f>IF(ISBLANK(W270),"",Long6[[#This Row],[Adj Close]]/W270-1)</f>
        <v>-3.3172911653489123E-2</v>
      </c>
      <c r="AE269" s="29">
        <v>42499</v>
      </c>
      <c r="AF269" s="44">
        <v>44.45</v>
      </c>
      <c r="AG269" s="33">
        <f>IF(ISBLANK(AF270),"",Short0[[#This Row],[Adj Close]]/AF270-1)</f>
        <v>-3.0745747928477951E-2</v>
      </c>
      <c r="AH269" s="37">
        <v>42499</v>
      </c>
      <c r="AI269" s="44">
        <v>31.61</v>
      </c>
      <c r="AJ269" s="36">
        <f>IF(ISBLANK(AI270),"",Short1[[#This Row],[Adj Close]]/AI270-1)</f>
        <v>-3.1852986217457913E-2</v>
      </c>
      <c r="AK269" s="29">
        <v>42499</v>
      </c>
      <c r="AL269" s="44">
        <v>43.259805540000002</v>
      </c>
      <c r="AM269" s="33">
        <f>IF(ISBLANK(AL270),"",Short2[[#This Row],[Adj Close]]/AL270-1)</f>
        <v>-3.9082969432314374E-2</v>
      </c>
      <c r="AN269" s="37">
        <v>42499</v>
      </c>
      <c r="AO269" s="44">
        <v>47.74</v>
      </c>
      <c r="AP269" s="36">
        <f>IF(ISBLANK(AO270),"",Short3[[#This Row],[Adj Close]]/AO270-1)</f>
        <v>-8.910513260828079E-2</v>
      </c>
    </row>
    <row r="270" spans="1:42" x14ac:dyDescent="0.25">
      <c r="A270" s="37">
        <v>42492</v>
      </c>
      <c r="B270" s="39">
        <v>2057.139893</v>
      </c>
      <c r="C270" s="36">
        <f>IF(ISBLANK(B271), "", GSPC[[#This Row],[Adj Close]]/B271-1)</f>
        <v>-3.9510752948226369E-3</v>
      </c>
      <c r="D270" s="37">
        <v>42492</v>
      </c>
      <c r="E270" s="44">
        <v>42.6</v>
      </c>
      <c r="F270" s="36">
        <f>IF(ISBLANK(E271), "", Long0[[#This Row],[Adj Close]]/E271-1)</f>
        <v>-0.12704918032786883</v>
      </c>
      <c r="G270" s="29">
        <v>42492</v>
      </c>
      <c r="H270" s="44">
        <v>31.11</v>
      </c>
      <c r="I270" s="33">
        <f>IF(ISBLANK(H271),"",Long1[[#This Row],[Adj Close]]/H271-1)</f>
        <v>-5.2391105696009688E-2</v>
      </c>
      <c r="J270" s="37">
        <v>42492</v>
      </c>
      <c r="K270" s="44">
        <v>28.57</v>
      </c>
      <c r="L270" s="36">
        <f>IF(ISBLANK(K271),"",Long2[[#This Row],[Adj Close]]/K271-1)</f>
        <v>-4.8763497039359116E-3</v>
      </c>
      <c r="M270" s="29">
        <v>42492</v>
      </c>
      <c r="N270" s="44">
        <v>37.270000000000003</v>
      </c>
      <c r="O270" s="33">
        <f>IF(ISBLANK(N271),"",Long3[[#This Row],[Adj Close]]/N271-1)</f>
        <v>2.7570995312930835E-2</v>
      </c>
      <c r="P270" s="37">
        <v>42492</v>
      </c>
      <c r="Q270" s="44">
        <v>26.987996339999999</v>
      </c>
      <c r="R270" s="36">
        <f>IF(ISBLANK(Q271),"",Long4[[#This Row],[Adj Close]]/Q271-1)</f>
        <v>3.981179876945351E-3</v>
      </c>
      <c r="S270" s="29">
        <v>42492</v>
      </c>
      <c r="T270" s="44">
        <v>18.684676201999999</v>
      </c>
      <c r="U270" s="33">
        <f>IF(ISBLANK(T271),"",Long5[[#This Row],[Adj Close]]/T271-1)</f>
        <v>2.8854080537434879E-3</v>
      </c>
      <c r="V270" s="37">
        <v>42492</v>
      </c>
      <c r="W270" s="44">
        <v>58.18</v>
      </c>
      <c r="X270" s="36">
        <f>IF(ISBLANK(W271),"",Long6[[#This Row],[Adj Close]]/W271-1)</f>
        <v>-4.7478716437459045E-2</v>
      </c>
      <c r="AE270" s="29">
        <v>42492</v>
      </c>
      <c r="AF270" s="44">
        <v>45.86</v>
      </c>
      <c r="AG270" s="33">
        <f>IF(ISBLANK(AF271),"",Short0[[#This Row],[Adj Close]]/AF271-1)</f>
        <v>-3.2285292255750164E-2</v>
      </c>
      <c r="AH270" s="37">
        <v>42492</v>
      </c>
      <c r="AI270" s="44">
        <v>32.65</v>
      </c>
      <c r="AJ270" s="36">
        <f>IF(ISBLANK(AI271),"",Short1[[#This Row],[Adj Close]]/AI271-1)</f>
        <v>-6.3907486305538885E-3</v>
      </c>
      <c r="AK270" s="29">
        <v>42492</v>
      </c>
      <c r="AL270" s="44">
        <v>45.0192932</v>
      </c>
      <c r="AM270" s="33">
        <f>IF(ISBLANK(AL271),"",Short2[[#This Row],[Adj Close]]/AL271-1)</f>
        <v>-4.8805815160955279E-2</v>
      </c>
      <c r="AN270" s="37">
        <v>42492</v>
      </c>
      <c r="AO270" s="44">
        <v>52.41</v>
      </c>
      <c r="AP270" s="36">
        <f>IF(ISBLANK(AO271),"",Short3[[#This Row],[Adj Close]]/AO271-1)</f>
        <v>1.6288539848749117E-2</v>
      </c>
    </row>
    <row r="271" spans="1:42" x14ac:dyDescent="0.25">
      <c r="A271" s="37">
        <v>42485</v>
      </c>
      <c r="B271" s="39">
        <v>2065.3000489999999</v>
      </c>
      <c r="C271" s="36">
        <f>IF(ISBLANK(B272), "", GSPC[[#This Row],[Adj Close]]/B272-1)</f>
        <v>-1.2564677430437876E-2</v>
      </c>
      <c r="D271" s="37">
        <v>42485</v>
      </c>
      <c r="E271" s="44">
        <v>48.8</v>
      </c>
      <c r="F271" s="36">
        <f>IF(ISBLANK(E272), "", Long0[[#This Row],[Adj Close]]/E272-1)</f>
        <v>2.5425509560832005E-2</v>
      </c>
      <c r="G271" s="29">
        <v>42485</v>
      </c>
      <c r="H271" s="44">
        <v>32.83</v>
      </c>
      <c r="I271" s="33">
        <f>IF(ISBLANK(H272),"",Long1[[#This Row],[Adj Close]]/H272-1)</f>
        <v>1.6408668730650167E-2</v>
      </c>
      <c r="J271" s="37">
        <v>42485</v>
      </c>
      <c r="K271" s="44">
        <v>28.71</v>
      </c>
      <c r="L271" s="36">
        <f>IF(ISBLANK(K272),"",Long2[[#This Row],[Adj Close]]/K272-1)</f>
        <v>0.12720848056537104</v>
      </c>
      <c r="M271" s="29">
        <v>42485</v>
      </c>
      <c r="N271" s="44">
        <v>36.270000000000003</v>
      </c>
      <c r="O271" s="33">
        <f>IF(ISBLANK(N272),"",Long3[[#This Row],[Adj Close]]/N272-1)</f>
        <v>-2.1052631578947212E-2</v>
      </c>
      <c r="P271" s="37">
        <v>42485</v>
      </c>
      <c r="Q271" s="44">
        <v>26.880978330000001</v>
      </c>
      <c r="R271" s="36">
        <f>IF(ISBLANK(Q272),"",Long4[[#This Row],[Adj Close]]/Q272-1)</f>
        <v>7.6586433260394937E-3</v>
      </c>
      <c r="S271" s="29">
        <v>42485</v>
      </c>
      <c r="T271" s="44">
        <v>18.630918399999999</v>
      </c>
      <c r="U271" s="33">
        <f>IF(ISBLANK(T272),"",Long5[[#This Row],[Adj Close]]/T272-1)</f>
        <v>-8.2372322175028323E-4</v>
      </c>
      <c r="V271" s="37">
        <v>42485</v>
      </c>
      <c r="W271" s="44">
        <v>61.08</v>
      </c>
      <c r="X271" s="36">
        <f>IF(ISBLANK(W272),"",Long6[[#This Row],[Adj Close]]/W272-1)</f>
        <v>5.5286800276433956E-2</v>
      </c>
      <c r="AE271" s="29">
        <v>42485</v>
      </c>
      <c r="AF271" s="44">
        <v>47.39</v>
      </c>
      <c r="AG271" s="33">
        <f>IF(ISBLANK(AF272),"",Short0[[#This Row],[Adj Close]]/AF272-1)</f>
        <v>-6.5285996055226891E-2</v>
      </c>
      <c r="AH271" s="37">
        <v>42485</v>
      </c>
      <c r="AI271" s="44">
        <v>32.86</v>
      </c>
      <c r="AJ271" s="36">
        <f>IF(ISBLANK(AI272),"",Short1[[#This Row],[Adj Close]]/AI272-1)</f>
        <v>1.6393442622950838E-2</v>
      </c>
      <c r="AK271" s="29">
        <v>42485</v>
      </c>
      <c r="AL271" s="44">
        <v>47.329235099999998</v>
      </c>
      <c r="AM271" s="33">
        <f>IF(ISBLANK(AL272),"",Short2[[#This Row],[Adj Close]]/AL272-1)</f>
        <v>-3.311943696957198E-3</v>
      </c>
      <c r="AN271" s="37">
        <v>42485</v>
      </c>
      <c r="AO271" s="44">
        <v>51.57</v>
      </c>
      <c r="AP271" s="36">
        <f>IF(ISBLANK(AO272),"",Short3[[#This Row],[Adj Close]]/AO272-1)</f>
        <v>4.350465398624026E-2</v>
      </c>
    </row>
    <row r="272" spans="1:42" x14ac:dyDescent="0.25">
      <c r="A272" s="37">
        <v>42478</v>
      </c>
      <c r="B272" s="39">
        <v>2091.580078</v>
      </c>
      <c r="C272" s="36">
        <f>IF(ISBLANK(B273), "", GSPC[[#This Row],[Adj Close]]/B273-1)</f>
        <v>5.2145632082447602E-3</v>
      </c>
      <c r="D272" s="37">
        <v>42478</v>
      </c>
      <c r="E272" s="44">
        <v>47.59</v>
      </c>
      <c r="F272" s="36">
        <f>IF(ISBLANK(E273), "", Long0[[#This Row],[Adj Close]]/E273-1)</f>
        <v>-9.9854379030579477E-3</v>
      </c>
      <c r="G272" s="29">
        <v>42478</v>
      </c>
      <c r="H272" s="44">
        <v>32.299999999999997</v>
      </c>
      <c r="I272" s="33">
        <f>IF(ISBLANK(H273),"",Long1[[#This Row],[Adj Close]]/H273-1)</f>
        <v>0.13055652782639116</v>
      </c>
      <c r="J272" s="37">
        <v>42478</v>
      </c>
      <c r="K272" s="44">
        <v>25.47</v>
      </c>
      <c r="L272" s="36">
        <f>IF(ISBLANK(K273),"",Long2[[#This Row],[Adj Close]]/K273-1)</f>
        <v>2.9090909090909056E-2</v>
      </c>
      <c r="M272" s="29">
        <v>42478</v>
      </c>
      <c r="N272" s="44">
        <v>37.049999999999997</v>
      </c>
      <c r="O272" s="33">
        <f>IF(ISBLANK(N273),"",Long3[[#This Row],[Adj Close]]/N273-1)</f>
        <v>-8.2976445396145682E-3</v>
      </c>
      <c r="P272" s="37">
        <v>42478</v>
      </c>
      <c r="Q272" s="44">
        <v>26.676671219999999</v>
      </c>
      <c r="R272" s="36">
        <f>IF(ISBLANK(Q273),"",Long4[[#This Row],[Adj Close]]/Q273-1)</f>
        <v>6.9775982372382028E-3</v>
      </c>
      <c r="S272" s="29">
        <v>42478</v>
      </c>
      <c r="T272" s="44">
        <v>18.646277772000001</v>
      </c>
      <c r="U272" s="33">
        <f>IF(ISBLANK(T273),"",Long5[[#This Row],[Adj Close]]/T273-1)</f>
        <v>1.4625992457959924E-2</v>
      </c>
      <c r="V272" s="37">
        <v>42478</v>
      </c>
      <c r="W272" s="44">
        <v>57.88</v>
      </c>
      <c r="X272" s="36">
        <f>IF(ISBLANK(W273),"",Long6[[#This Row],[Adj Close]]/W273-1)</f>
        <v>7.5436640654032106E-2</v>
      </c>
      <c r="AE272" s="29">
        <v>42478</v>
      </c>
      <c r="AF272" s="44">
        <v>50.7</v>
      </c>
      <c r="AG272" s="33">
        <f>IF(ISBLANK(AF273),"",Short0[[#This Row],[Adj Close]]/AF273-1)</f>
        <v>9.5579450418161738E-3</v>
      </c>
      <c r="AH272" s="37">
        <v>42478</v>
      </c>
      <c r="AI272" s="44">
        <v>32.33</v>
      </c>
      <c r="AJ272" s="36">
        <f>IF(ISBLANK(AI273),"",Short1[[#This Row],[Adj Close]]/AI273-1)</f>
        <v>6.9821310390469904E-2</v>
      </c>
      <c r="AK272" s="29">
        <v>42478</v>
      </c>
      <c r="AL272" s="44">
        <v>47.48650774</v>
      </c>
      <c r="AM272" s="33">
        <f>IF(ISBLANK(AL273),"",Short2[[#This Row],[Adj Close]]/AL273-1)</f>
        <v>1.4063811922754077E-2</v>
      </c>
      <c r="AN272" s="37">
        <v>42478</v>
      </c>
      <c r="AO272" s="44">
        <v>49.42</v>
      </c>
      <c r="AP272" s="36">
        <f>IF(ISBLANK(AO273),"",Short3[[#This Row],[Adj Close]]/AO273-1)</f>
        <v>2.1285389543294064E-2</v>
      </c>
    </row>
    <row r="273" spans="1:42" x14ac:dyDescent="0.25">
      <c r="A273" s="37">
        <v>42471</v>
      </c>
      <c r="B273" s="39">
        <v>2080.7299800000001</v>
      </c>
      <c r="C273" s="36">
        <f>IF(ISBLANK(B274), "", GSPC[[#This Row],[Adj Close]]/B274-1)</f>
        <v>1.6179920095877209E-2</v>
      </c>
      <c r="D273" s="37">
        <v>42471</v>
      </c>
      <c r="E273" s="44">
        <v>48.07</v>
      </c>
      <c r="F273" s="36">
        <f>IF(ISBLANK(E274), "", Long0[[#This Row],[Adj Close]]/E274-1)</f>
        <v>3.710895361380806E-2</v>
      </c>
      <c r="G273" s="29">
        <v>42471</v>
      </c>
      <c r="H273" s="44">
        <v>28.57</v>
      </c>
      <c r="I273" s="33">
        <f>IF(ISBLANK(H274),"",Long1[[#This Row],[Adj Close]]/H274-1)</f>
        <v>-6.9381107491856664E-2</v>
      </c>
      <c r="J273" s="37">
        <v>42471</v>
      </c>
      <c r="K273" s="44">
        <v>24.75</v>
      </c>
      <c r="L273" s="36">
        <f>IF(ISBLANK(K274),"",Long2[[#This Row],[Adj Close]]/K274-1)</f>
        <v>-8.333333333333337E-2</v>
      </c>
      <c r="M273" s="29">
        <v>42471</v>
      </c>
      <c r="N273" s="44">
        <v>37.36</v>
      </c>
      <c r="O273" s="33">
        <f>IF(ISBLANK(N274),"",Long3[[#This Row],[Adj Close]]/N274-1)</f>
        <v>-1.8649855529288217E-2</v>
      </c>
      <c r="P273" s="37">
        <v>42471</v>
      </c>
      <c r="Q273" s="44">
        <v>26.49182193</v>
      </c>
      <c r="R273" s="36">
        <f>IF(ISBLANK(Q274),"",Long4[[#This Row],[Adj Close]]/Q274-1)</f>
        <v>-1.9092219020172996E-2</v>
      </c>
      <c r="S273" s="29">
        <v>42471</v>
      </c>
      <c r="T273" s="44">
        <v>18.377488759999999</v>
      </c>
      <c r="U273" s="33">
        <f>IF(ISBLANK(T274),"",Long5[[#This Row],[Adj Close]]/T274-1)</f>
        <v>5.5114638480551426E-2</v>
      </c>
      <c r="V273" s="37">
        <v>42471</v>
      </c>
      <c r="W273" s="44">
        <v>53.82</v>
      </c>
      <c r="X273" s="36">
        <f>IF(ISBLANK(W274),"",Long6[[#This Row],[Adj Close]]/W274-1)</f>
        <v>-5.1756007393715109E-3</v>
      </c>
      <c r="AE273" s="29">
        <v>42471</v>
      </c>
      <c r="AF273" s="44">
        <v>50.22</v>
      </c>
      <c r="AG273" s="33">
        <f>IF(ISBLANK(AF274),"",Short0[[#This Row],[Adj Close]]/AF274-1)</f>
        <v>-2.8250773993808043E-2</v>
      </c>
      <c r="AH273" s="37">
        <v>42471</v>
      </c>
      <c r="AI273" s="44">
        <v>30.22</v>
      </c>
      <c r="AJ273" s="36">
        <f>IF(ISBLANK(AI274),"",Short1[[#This Row],[Adj Close]]/AI274-1)</f>
        <v>-6.8434032059186189E-2</v>
      </c>
      <c r="AK273" s="29">
        <v>42471</v>
      </c>
      <c r="AL273" s="44">
        <v>46.827928559999997</v>
      </c>
      <c r="AM273" s="33">
        <f>IF(ISBLANK(AL274),"",Short2[[#This Row],[Adj Close]]/AL274-1)</f>
        <v>-1.488833746898266E-2</v>
      </c>
      <c r="AN273" s="37">
        <v>42471</v>
      </c>
      <c r="AO273" s="44">
        <v>48.39</v>
      </c>
      <c r="AP273" s="36">
        <f>IF(ISBLANK(AO274),"",Short3[[#This Row],[Adj Close]]/AO274-1)</f>
        <v>-1.1036174126302867E-2</v>
      </c>
    </row>
    <row r="274" spans="1:42" x14ac:dyDescent="0.25">
      <c r="A274" s="37">
        <v>42464</v>
      </c>
      <c r="B274" s="39">
        <v>2047.599976</v>
      </c>
      <c r="C274" s="36">
        <f>IF(ISBLANK(B275), "", GSPC[[#This Row],[Adj Close]]/B275-1)</f>
        <v>-1.2147961987142408E-2</v>
      </c>
      <c r="D274" s="37">
        <v>42464</v>
      </c>
      <c r="E274" s="44">
        <v>46.35</v>
      </c>
      <c r="F274" s="36">
        <f>IF(ISBLANK(E275), "", Long0[[#This Row],[Adj Close]]/E275-1)</f>
        <v>1.0244115082824745E-2</v>
      </c>
      <c r="G274" s="29">
        <v>42464</v>
      </c>
      <c r="H274" s="44">
        <v>30.7</v>
      </c>
      <c r="I274" s="33">
        <f>IF(ISBLANK(H275),"",Long1[[#This Row],[Adj Close]]/H275-1)</f>
        <v>-4.0924711027803817E-2</v>
      </c>
      <c r="J274" s="37">
        <v>42464</v>
      </c>
      <c r="K274" s="44">
        <v>27</v>
      </c>
      <c r="L274" s="36">
        <f>IF(ISBLANK(K275),"",Long2[[#This Row],[Adj Close]]/K275-1)</f>
        <v>-9.5377842993397133E-3</v>
      </c>
      <c r="M274" s="29">
        <v>42464</v>
      </c>
      <c r="N274" s="44">
        <v>38.07</v>
      </c>
      <c r="O274" s="33">
        <f>IF(ISBLANK(N275),"",Long3[[#This Row],[Adj Close]]/N275-1)</f>
        <v>2.3662274805055228E-2</v>
      </c>
      <c r="P274" s="37">
        <v>42464</v>
      </c>
      <c r="Q274" s="44">
        <v>27.007454160000002</v>
      </c>
      <c r="R274" s="36">
        <f>IF(ISBLANK(Q275),"",Long4[[#This Row],[Adj Close]]/Q275-1)</f>
        <v>1.1661807580175099E-2</v>
      </c>
      <c r="S274" s="29">
        <v>42464</v>
      </c>
      <c r="T274" s="44">
        <v>17.417528001000001</v>
      </c>
      <c r="U274" s="33">
        <f>IF(ISBLANK(T275),"",Long5[[#This Row],[Adj Close]]/T275-1)</f>
        <v>3.0909090873255218E-2</v>
      </c>
      <c r="V274" s="37">
        <v>42464</v>
      </c>
      <c r="W274" s="44">
        <v>54.1</v>
      </c>
      <c r="X274" s="36">
        <f>IF(ISBLANK(W275),"",Long6[[#This Row],[Adj Close]]/W275-1)</f>
        <v>4.682662538699689E-2</v>
      </c>
      <c r="AE274" s="29">
        <v>42464</v>
      </c>
      <c r="AF274" s="44">
        <v>51.68</v>
      </c>
      <c r="AG274" s="33">
        <f>IF(ISBLANK(AF275),"",Short0[[#This Row],[Adj Close]]/AF275-1)</f>
        <v>-1.5056222603392344E-2</v>
      </c>
      <c r="AH274" s="37">
        <v>42464</v>
      </c>
      <c r="AI274" s="44">
        <v>32.44</v>
      </c>
      <c r="AJ274" s="36">
        <f>IF(ISBLANK(AI275),"",Short1[[#This Row],[Adj Close]]/AI275-1)</f>
        <v>3.6752956216043353E-2</v>
      </c>
      <c r="AK274" s="29">
        <v>42464</v>
      </c>
      <c r="AL274" s="44">
        <v>47.535655439999999</v>
      </c>
      <c r="AM274" s="33">
        <f>IF(ISBLANK(AL275),"",Short2[[#This Row],[Adj Close]]/AL275-1)</f>
        <v>4.3365695792880299E-2</v>
      </c>
      <c r="AN274" s="37">
        <v>42464</v>
      </c>
      <c r="AO274" s="44">
        <v>48.93</v>
      </c>
      <c r="AP274" s="36">
        <f>IF(ISBLANK(AO275),"",Short3[[#This Row],[Adj Close]]/AO275-1)</f>
        <v>2.428302281766781E-2</v>
      </c>
    </row>
    <row r="275" spans="1:42" x14ac:dyDescent="0.25">
      <c r="A275" s="37">
        <v>42457</v>
      </c>
      <c r="B275" s="39">
        <v>2072.780029</v>
      </c>
      <c r="C275" s="36">
        <f>IF(ISBLANK(B276), "", GSPC[[#This Row],[Adj Close]]/B276-1)</f>
        <v>1.8094879548315568E-2</v>
      </c>
      <c r="D275" s="37">
        <v>42457</v>
      </c>
      <c r="E275" s="44">
        <v>45.88</v>
      </c>
      <c r="F275" s="36">
        <f>IF(ISBLANK(E276), "", Long0[[#This Row],[Adj Close]]/E276-1)</f>
        <v>3.7539574853007851E-2</v>
      </c>
      <c r="G275" s="29">
        <v>42457</v>
      </c>
      <c r="H275" s="44">
        <v>32.01</v>
      </c>
      <c r="I275" s="33">
        <f>IF(ISBLANK(H276),"",Long1[[#This Row],[Adj Close]]/H276-1)</f>
        <v>3.1914893617021267E-2</v>
      </c>
      <c r="J275" s="37">
        <v>42457</v>
      </c>
      <c r="K275" s="44">
        <v>27.26</v>
      </c>
      <c r="L275" s="36">
        <f>IF(ISBLANK(K276),"",Long2[[#This Row],[Adj Close]]/K276-1)</f>
        <v>-8.737864077669899E-2</v>
      </c>
      <c r="M275" s="29">
        <v>42457</v>
      </c>
      <c r="N275" s="44">
        <v>37.19</v>
      </c>
      <c r="O275" s="33">
        <f>IF(ISBLANK(N276),"",Long3[[#This Row],[Adj Close]]/N276-1)</f>
        <v>-1.0114453021027536E-2</v>
      </c>
      <c r="P275" s="37">
        <v>42457</v>
      </c>
      <c r="Q275" s="44">
        <v>26.696129039999999</v>
      </c>
      <c r="R275" s="36">
        <f>IF(ISBLANK(Q276),"",Long4[[#This Row],[Adj Close]]/Q276-1)</f>
        <v>5.4965188713813617E-3</v>
      </c>
      <c r="S275" s="29">
        <v>42457</v>
      </c>
      <c r="T275" s="44">
        <v>16.895309349000001</v>
      </c>
      <c r="U275" s="33">
        <f>IF(ISBLANK(T276),"",Long5[[#This Row],[Adj Close]]/T276-1)</f>
        <v>-4.2228994309520651E-2</v>
      </c>
      <c r="V275" s="37">
        <v>42457</v>
      </c>
      <c r="W275" s="44">
        <v>51.68</v>
      </c>
      <c r="X275" s="36">
        <f>IF(ISBLANK(W276),"",Long6[[#This Row],[Adj Close]]/W276-1)</f>
        <v>-3.7078442332774353E-2</v>
      </c>
      <c r="AE275" s="29">
        <v>42457</v>
      </c>
      <c r="AF275" s="44">
        <v>52.47</v>
      </c>
      <c r="AG275" s="33">
        <f>IF(ISBLANK(AF276),"",Short0[[#This Row],[Adj Close]]/AF276-1)</f>
        <v>-2.9950083194675625E-2</v>
      </c>
      <c r="AH275" s="37">
        <v>42457</v>
      </c>
      <c r="AI275" s="44">
        <v>31.29</v>
      </c>
      <c r="AJ275" s="36">
        <f>IF(ISBLANK(AI276),"",Short1[[#This Row],[Adj Close]]/AI276-1)</f>
        <v>-2.9466501240694831E-2</v>
      </c>
      <c r="AK275" s="29">
        <v>42457</v>
      </c>
      <c r="AL275" s="44">
        <v>45.559917900000002</v>
      </c>
      <c r="AM275" s="33">
        <f>IF(ISBLANK(AL276),"",Short2[[#This Row],[Adj Close]]/AL276-1)</f>
        <v>-1.8632225280541981E-2</v>
      </c>
      <c r="AN275" s="37">
        <v>42457</v>
      </c>
      <c r="AO275" s="44">
        <v>47.77</v>
      </c>
      <c r="AP275" s="36">
        <f>IF(ISBLANK(AO276),"",Short3[[#This Row],[Adj Close]]/AO276-1)</f>
        <v>1.0577533319229948E-2</v>
      </c>
    </row>
    <row r="276" spans="1:42" x14ac:dyDescent="0.25">
      <c r="A276" s="37">
        <v>42450</v>
      </c>
      <c r="B276" s="39">
        <v>2035.9399410000001</v>
      </c>
      <c r="C276" s="36">
        <f>IF(ISBLANK(B277), "", GSPC[[#This Row],[Adj Close]]/B277-1)</f>
        <v>-6.655088594201275E-3</v>
      </c>
      <c r="D276" s="37">
        <v>42450</v>
      </c>
      <c r="E276" s="44">
        <v>44.22</v>
      </c>
      <c r="F276" s="36">
        <f>IF(ISBLANK(E277), "", Long0[[#This Row],[Adj Close]]/E277-1)</f>
        <v>-6.4918587439204867E-2</v>
      </c>
      <c r="G276" s="29">
        <v>42450</v>
      </c>
      <c r="H276" s="44">
        <v>31.02</v>
      </c>
      <c r="I276" s="33">
        <f>IF(ISBLANK(H277),"",Long1[[#This Row],[Adj Close]]/H277-1)</f>
        <v>0.18805055534278048</v>
      </c>
      <c r="J276" s="37">
        <v>42450</v>
      </c>
      <c r="K276" s="44">
        <v>29.87</v>
      </c>
      <c r="L276" s="36">
        <f>IF(ISBLANK(K277),"",Long2[[#This Row],[Adj Close]]/K277-1)</f>
        <v>1.3917175831636097E-2</v>
      </c>
      <c r="M276" s="29">
        <v>42450</v>
      </c>
      <c r="N276" s="44">
        <v>37.57</v>
      </c>
      <c r="O276" s="33">
        <f>IF(ISBLANK(N277),"",Long3[[#This Row],[Adj Close]]/N277-1)</f>
        <v>2.7906976744186185E-2</v>
      </c>
      <c r="P276" s="37">
        <v>42450</v>
      </c>
      <c r="Q276" s="44">
        <v>26.550195389999999</v>
      </c>
      <c r="R276" s="36">
        <f>IF(ISBLANK(Q277),"",Long4[[#This Row],[Adj Close]]/Q277-1)</f>
        <v>-2.0810907786150024E-2</v>
      </c>
      <c r="S276" s="29">
        <v>42450</v>
      </c>
      <c r="T276" s="44">
        <v>17.640238897</v>
      </c>
      <c r="U276" s="33">
        <f>IF(ISBLANK(T277),"",Long5[[#This Row],[Adj Close]]/T277-1)</f>
        <v>-3.2842105302217761E-2</v>
      </c>
      <c r="V276" s="37">
        <v>42450</v>
      </c>
      <c r="W276" s="44">
        <v>53.67</v>
      </c>
      <c r="X276" s="36">
        <f>IF(ISBLANK(W277),"",Long6[[#This Row],[Adj Close]]/W277-1)</f>
        <v>7.4044426655993645E-2</v>
      </c>
      <c r="AE276" s="29">
        <v>42450</v>
      </c>
      <c r="AF276" s="44">
        <v>54.09</v>
      </c>
      <c r="AG276" s="33">
        <f>IF(ISBLANK(AF277),"",Short0[[#This Row],[Adj Close]]/AF277-1)</f>
        <v>6.8972332015810212E-2</v>
      </c>
      <c r="AH276" s="37">
        <v>42450</v>
      </c>
      <c r="AI276" s="44">
        <v>32.24</v>
      </c>
      <c r="AJ276" s="36">
        <f>IF(ISBLANK(AI277),"",Short1[[#This Row],[Adj Close]]/AI277-1)</f>
        <v>-4.8904563854224592E-2</v>
      </c>
      <c r="AK276" s="29">
        <v>42450</v>
      </c>
      <c r="AL276" s="44">
        <v>46.42491742</v>
      </c>
      <c r="AM276" s="33">
        <f>IF(ISBLANK(AL277),"",Short2[[#This Row],[Adj Close]]/AL277-1)</f>
        <v>5.2831029870708868E-2</v>
      </c>
      <c r="AN276" s="37">
        <v>42450</v>
      </c>
      <c r="AO276" s="44">
        <v>47.27</v>
      </c>
      <c r="AP276" s="36">
        <f>IF(ISBLANK(AO277),"",Short3[[#This Row],[Adj Close]]/AO277-1)</f>
        <v>2.5379609544468495E-2</v>
      </c>
    </row>
    <row r="277" spans="1:42" x14ac:dyDescent="0.25">
      <c r="A277" s="37">
        <v>42443</v>
      </c>
      <c r="B277" s="39">
        <v>2049.580078</v>
      </c>
      <c r="C277" s="36">
        <f>IF(ISBLANK(B278), "", GSPC[[#This Row],[Adj Close]]/B278-1)</f>
        <v>1.3544789460506967E-2</v>
      </c>
      <c r="D277" s="37">
        <v>42443</v>
      </c>
      <c r="E277" s="44">
        <v>47.29</v>
      </c>
      <c r="F277" s="36">
        <f>IF(ISBLANK(E278), "", Long0[[#This Row],[Adj Close]]/E278-1)</f>
        <v>3.4113273562212942E-2</v>
      </c>
      <c r="G277" s="29">
        <v>42443</v>
      </c>
      <c r="H277" s="44">
        <v>26.11</v>
      </c>
      <c r="I277" s="33">
        <f>IF(ISBLANK(H278),"",Long1[[#This Row],[Adj Close]]/H278-1)</f>
        <v>6.789366053169732E-2</v>
      </c>
      <c r="J277" s="37">
        <v>42443</v>
      </c>
      <c r="K277" s="44">
        <v>29.46</v>
      </c>
      <c r="L277" s="36">
        <f>IF(ISBLANK(K278),"",Long2[[#This Row],[Adj Close]]/K278-1)</f>
        <v>3.4047034047034241E-2</v>
      </c>
      <c r="M277" s="29">
        <v>42443</v>
      </c>
      <c r="N277" s="44">
        <v>36.549999999999997</v>
      </c>
      <c r="O277" s="33">
        <f>IF(ISBLANK(N278),"",Long3[[#This Row],[Adj Close]]/N278-1)</f>
        <v>3.6585365853658569E-2</v>
      </c>
      <c r="P277" s="37">
        <v>42443</v>
      </c>
      <c r="Q277" s="44">
        <v>27.114472169999999</v>
      </c>
      <c r="R277" s="36">
        <f>IF(ISBLANK(Q278),"",Long4[[#This Row],[Adj Close]]/Q278-1)</f>
        <v>-2.3817863397548211E-2</v>
      </c>
      <c r="S277" s="29">
        <v>42443</v>
      </c>
      <c r="T277" s="44">
        <v>18.239254411000001</v>
      </c>
      <c r="U277" s="33">
        <f>IF(ISBLANK(T278),"",Long5[[#This Row],[Adj Close]]/T278-1)</f>
        <v>-5.6041335425824235E-2</v>
      </c>
      <c r="V277" s="37">
        <v>42443</v>
      </c>
      <c r="W277" s="44">
        <v>49.97</v>
      </c>
      <c r="X277" s="36">
        <f>IF(ISBLANK(W278),"",Long6[[#This Row],[Adj Close]]/W278-1)</f>
        <v>1.7926257893664532E-2</v>
      </c>
      <c r="AE277" s="29">
        <v>42443</v>
      </c>
      <c r="AF277" s="44">
        <v>50.6</v>
      </c>
      <c r="AG277" s="33">
        <f>IF(ISBLANK(AF278),"",Short0[[#This Row],[Adj Close]]/AF278-1)</f>
        <v>-3.802281368821292E-2</v>
      </c>
      <c r="AH277" s="37">
        <v>42443</v>
      </c>
      <c r="AI277" s="44">
        <v>33.897754919999997</v>
      </c>
      <c r="AJ277" s="36">
        <f>IF(ISBLANK(AI278),"",Short1[[#This Row],[Adj Close]]/AI278-1)</f>
        <v>2.5059665871121739E-2</v>
      </c>
      <c r="AK277" s="29">
        <v>42443</v>
      </c>
      <c r="AL277" s="44">
        <v>44.095316439999998</v>
      </c>
      <c r="AM277" s="33">
        <f>IF(ISBLANK(AL278),"",Short2[[#This Row],[Adj Close]]/AL278-1)</f>
        <v>-1.7090271691498682E-2</v>
      </c>
      <c r="AN277" s="37">
        <v>42443</v>
      </c>
      <c r="AO277" s="44">
        <v>46.1</v>
      </c>
      <c r="AP277" s="36">
        <f>IF(ISBLANK(AO278),"",Short3[[#This Row],[Adj Close]]/AO278-1)</f>
        <v>-8.6692674469002196E-4</v>
      </c>
    </row>
    <row r="278" spans="1:42" x14ac:dyDescent="0.25">
      <c r="A278" s="37">
        <v>42436</v>
      </c>
      <c r="B278" s="39">
        <v>2022.1899410000001</v>
      </c>
      <c r="C278" s="36">
        <f>IF(ISBLANK(B279), "", GSPC[[#This Row],[Adj Close]]/B279-1)</f>
        <v>1.110003105565549E-2</v>
      </c>
      <c r="D278" s="37">
        <v>42436</v>
      </c>
      <c r="E278" s="44">
        <v>45.73</v>
      </c>
      <c r="F278" s="36">
        <f>IF(ISBLANK(E279), "", Long0[[#This Row],[Adj Close]]/E279-1)</f>
        <v>-3.5638970898355216E-2</v>
      </c>
      <c r="G278" s="29">
        <v>42436</v>
      </c>
      <c r="H278" s="44">
        <v>24.45</v>
      </c>
      <c r="I278" s="33">
        <f>IF(ISBLANK(H279),"",Long1[[#This Row],[Adj Close]]/H279-1)</f>
        <v>-5.3059643687064284E-2</v>
      </c>
      <c r="J278" s="37">
        <v>42436</v>
      </c>
      <c r="K278" s="44">
        <v>28.49</v>
      </c>
      <c r="L278" s="36">
        <f>IF(ISBLANK(K279),"",Long2[[#This Row],[Adj Close]]/K279-1)</f>
        <v>0.12077104642014147</v>
      </c>
      <c r="M278" s="29">
        <v>42436</v>
      </c>
      <c r="N278" s="44">
        <v>35.26</v>
      </c>
      <c r="O278" s="33">
        <f>IF(ISBLANK(N279),"",Long3[[#This Row],[Adj Close]]/N279-1)</f>
        <v>-2.9986244841815779E-2</v>
      </c>
      <c r="P278" s="37">
        <v>42436</v>
      </c>
      <c r="Q278" s="44">
        <v>27.77603805</v>
      </c>
      <c r="R278" s="36">
        <f>IF(ISBLANK(Q279),"",Long4[[#This Row],[Adj Close]]/Q279-1)</f>
        <v>1.2770485987938951E-2</v>
      </c>
      <c r="S278" s="29">
        <v>42436</v>
      </c>
      <c r="T278" s="44">
        <v>19.322090146000001</v>
      </c>
      <c r="U278" s="33">
        <f>IF(ISBLANK(T279),"",Long5[[#This Row],[Adj Close]]/T279-1)</f>
        <v>8.9649198788184226E-2</v>
      </c>
      <c r="V278" s="37">
        <v>42436</v>
      </c>
      <c r="W278" s="44">
        <v>49.09</v>
      </c>
      <c r="X278" s="36">
        <f>IF(ISBLANK(W279),"",Long6[[#This Row],[Adj Close]]/W279-1)</f>
        <v>-1.1876006441223774E-2</v>
      </c>
      <c r="AE278" s="29">
        <v>42436</v>
      </c>
      <c r="AF278" s="44">
        <v>52.6</v>
      </c>
      <c r="AG278" s="33">
        <f>IF(ISBLANK(AF279),"",Short0[[#This Row],[Adj Close]]/AF279-1)</f>
        <v>0.10876897133220909</v>
      </c>
      <c r="AH278" s="37">
        <v>42436</v>
      </c>
      <c r="AI278" s="44">
        <v>33.06905544</v>
      </c>
      <c r="AJ278" s="36">
        <f>IF(ISBLANK(AI279),"",Short1[[#This Row],[Adj Close]]/AI279-1)</f>
        <v>3.9702233250620278E-2</v>
      </c>
      <c r="AK278" s="29">
        <v>42436</v>
      </c>
      <c r="AL278" s="44">
        <v>44.862020559999998</v>
      </c>
      <c r="AM278" s="33">
        <f>IF(ISBLANK(AL279),"",Short2[[#This Row],[Adj Close]]/AL279-1)</f>
        <v>8.0492424242424088E-2</v>
      </c>
      <c r="AN278" s="37">
        <v>42436</v>
      </c>
      <c r="AO278" s="44">
        <v>46.14</v>
      </c>
      <c r="AP278" s="36">
        <f>IF(ISBLANK(AO279),"",Short3[[#This Row],[Adj Close]]/AO279-1)</f>
        <v>0.19750843498572546</v>
      </c>
    </row>
    <row r="279" spans="1:42" x14ac:dyDescent="0.25">
      <c r="A279" s="37">
        <v>42429</v>
      </c>
      <c r="B279" s="39">
        <v>1999.98999</v>
      </c>
      <c r="C279" s="36">
        <f>IF(ISBLANK(B280), "", GSPC[[#This Row],[Adj Close]]/B280-1)</f>
        <v>2.6662529038544269E-2</v>
      </c>
      <c r="D279" s="37">
        <v>42429</v>
      </c>
      <c r="E279" s="44">
        <v>47.42</v>
      </c>
      <c r="F279" s="36">
        <f>IF(ISBLANK(E280), "", Long0[[#This Row],[Adj Close]]/E280-1)</f>
        <v>6.0612838291210114E-2</v>
      </c>
      <c r="G279" s="29">
        <v>42429</v>
      </c>
      <c r="H279" s="44">
        <v>25.82</v>
      </c>
      <c r="I279" s="33">
        <f>IF(ISBLANK(H280),"",Long1[[#This Row],[Adj Close]]/H280-1)</f>
        <v>-2.2340022718667196E-2</v>
      </c>
      <c r="J279" s="37">
        <v>42429</v>
      </c>
      <c r="K279" s="44">
        <v>25.42</v>
      </c>
      <c r="L279" s="36">
        <f>IF(ISBLANK(K280),"",Long2[[#This Row],[Adj Close]]/K280-1)</f>
        <v>-1.1664074650077683E-2</v>
      </c>
      <c r="M279" s="29">
        <v>42429</v>
      </c>
      <c r="N279" s="44">
        <v>36.35</v>
      </c>
      <c r="O279" s="33">
        <f>IF(ISBLANK(N280),"",Long3[[#This Row],[Adj Close]]/N280-1)</f>
        <v>-4.6549835706463094E-3</v>
      </c>
      <c r="P279" s="37">
        <v>42429</v>
      </c>
      <c r="Q279" s="44">
        <v>27.425797289999998</v>
      </c>
      <c r="R279" s="36">
        <f>IF(ISBLANK(Q280),"",Long4[[#This Row],[Adj Close]]/Q280-1)</f>
        <v>7.3904761904761918E-2</v>
      </c>
      <c r="S279" s="29">
        <v>42429</v>
      </c>
      <c r="T279" s="44">
        <v>17.73239513</v>
      </c>
      <c r="U279" s="33">
        <f>IF(ISBLANK(T280),"",Long5[[#This Row],[Adj Close]]/T280-1)</f>
        <v>1.4945054927795853E-2</v>
      </c>
      <c r="V279" s="37">
        <v>42429</v>
      </c>
      <c r="W279" s="44">
        <v>49.68</v>
      </c>
      <c r="X279" s="36">
        <f>IF(ISBLANK(W280),"",Long6[[#This Row],[Adj Close]]/W280-1)</f>
        <v>2.3485784919653918E-2</v>
      </c>
      <c r="AE279" s="29">
        <v>42429</v>
      </c>
      <c r="AF279" s="44">
        <v>47.44</v>
      </c>
      <c r="AG279" s="33">
        <f>IF(ISBLANK(AF280),"",Short0[[#This Row],[Adj Close]]/AF280-1)</f>
        <v>3.0856149500217089E-2</v>
      </c>
      <c r="AH279" s="37">
        <v>42429</v>
      </c>
      <c r="AI279" s="44">
        <v>31.806275280000001</v>
      </c>
      <c r="AJ279" s="36">
        <f>IF(ISBLANK(AI280),"",Short1[[#This Row],[Adj Close]]/AI280-1)</f>
        <v>4.8455284552845646E-2</v>
      </c>
      <c r="AK279" s="29">
        <v>42429</v>
      </c>
      <c r="AL279" s="44">
        <v>41.519976960000001</v>
      </c>
      <c r="AM279" s="33">
        <f>IF(ISBLANK(AL280),"",Short2[[#This Row],[Adj Close]]/AL280-1)</f>
        <v>5.600000000000005E-2</v>
      </c>
      <c r="AN279" s="37">
        <v>42429</v>
      </c>
      <c r="AO279" s="44">
        <v>38.53</v>
      </c>
      <c r="AP279" s="36">
        <f>IF(ISBLANK(AO280),"",Short3[[#This Row],[Adj Close]]/AO280-1)</f>
        <v>0.1419679905157083</v>
      </c>
    </row>
    <row r="280" spans="1:42" x14ac:dyDescent="0.25">
      <c r="A280" s="37">
        <v>42422</v>
      </c>
      <c r="B280" s="39">
        <v>1948.0500489999999</v>
      </c>
      <c r="C280" s="36">
        <f>IF(ISBLANK(B281), "", GSPC[[#This Row],[Adj Close]]/B281-1)</f>
        <v>1.5783885295637345E-2</v>
      </c>
      <c r="D280" s="37">
        <v>42422</v>
      </c>
      <c r="E280" s="44">
        <v>44.71</v>
      </c>
      <c r="F280" s="36">
        <f>IF(ISBLANK(E281), "", Long0[[#This Row],[Adj Close]]/E281-1)</f>
        <v>7.9430226943505433E-2</v>
      </c>
      <c r="G280" s="29">
        <v>42422</v>
      </c>
      <c r="H280" s="44">
        <v>26.41</v>
      </c>
      <c r="I280" s="33">
        <f>IF(ISBLANK(H281),"",Long1[[#This Row],[Adj Close]]/H281-1)</f>
        <v>0.17534490431686689</v>
      </c>
      <c r="J280" s="37">
        <v>42422</v>
      </c>
      <c r="K280" s="44">
        <v>25.72</v>
      </c>
      <c r="L280" s="36">
        <f>IF(ISBLANK(K281),"",Long2[[#This Row],[Adj Close]]/K281-1)</f>
        <v>3.9191919191919222E-2</v>
      </c>
      <c r="M280" s="29">
        <v>42422</v>
      </c>
      <c r="N280" s="44">
        <v>36.520000000000003</v>
      </c>
      <c r="O280" s="33">
        <f>IF(ISBLANK(N281),"",Long3[[#This Row],[Adj Close]]/N281-1)</f>
        <v>1.7270194986072518E-2</v>
      </c>
      <c r="P280" s="37">
        <v>42422</v>
      </c>
      <c r="Q280" s="44">
        <v>25.538388749999999</v>
      </c>
      <c r="R280" s="36">
        <f>IF(ISBLANK(Q281),"",Long4[[#This Row],[Adj Close]]/Q281-1)</f>
        <v>7.1866067782768495E-2</v>
      </c>
      <c r="S280" s="29">
        <v>42422</v>
      </c>
      <c r="T280" s="44">
        <v>17.471285804000001</v>
      </c>
      <c r="U280" s="33">
        <f>IF(ISBLANK(T281),"",Long5[[#This Row],[Adj Close]]/T281-1)</f>
        <v>3.2214156091676438E-2</v>
      </c>
      <c r="V280" s="37">
        <v>42422</v>
      </c>
      <c r="W280" s="44">
        <v>48.54</v>
      </c>
      <c r="X280" s="36">
        <f>IF(ISBLANK(W281),"",Long6[[#This Row],[Adj Close]]/W281-1)</f>
        <v>0.1215341959334566</v>
      </c>
      <c r="AE280" s="29">
        <v>42422</v>
      </c>
      <c r="AF280" s="44">
        <v>46.02</v>
      </c>
      <c r="AG280" s="33">
        <f>IF(ISBLANK(AF281),"",Short0[[#This Row],[Adj Close]]/AF281-1)</f>
        <v>0.14335403726708074</v>
      </c>
      <c r="AH280" s="37">
        <v>42422</v>
      </c>
      <c r="AI280" s="44">
        <v>30.33632025</v>
      </c>
      <c r="AJ280" s="36">
        <f>IF(ISBLANK(AI281),"",Short1[[#This Row],[Adj Close]]/AI281-1)</f>
        <v>0.14184923876717415</v>
      </c>
      <c r="AK280" s="29">
        <v>42422</v>
      </c>
      <c r="AL280" s="44">
        <v>39.318159999999999</v>
      </c>
      <c r="AM280" s="33">
        <f>IF(ISBLANK(AL281),"",Short2[[#This Row],[Adj Close]]/AL281-1)</f>
        <v>5.8201058201058142E-2</v>
      </c>
      <c r="AN280" s="37">
        <v>42422</v>
      </c>
      <c r="AO280" s="44">
        <v>33.74</v>
      </c>
      <c r="AP280" s="36">
        <f>IF(ISBLANK(AO281),"",Short3[[#This Row],[Adj Close]]/AO281-1)</f>
        <v>9.332469215813366E-2</v>
      </c>
    </row>
    <row r="281" spans="1:42" x14ac:dyDescent="0.25">
      <c r="A281" s="37">
        <v>42415</v>
      </c>
      <c r="B281" s="39">
        <v>1917.780029</v>
      </c>
      <c r="C281" s="36">
        <f>IF(ISBLANK(B282), "", GSPC[[#This Row],[Adj Close]]/B282-1)</f>
        <v>2.8421582801067213E-2</v>
      </c>
      <c r="D281" s="37">
        <v>42415</v>
      </c>
      <c r="E281" s="44">
        <v>41.42</v>
      </c>
      <c r="F281" s="36">
        <f>IF(ISBLANK(E282), "", Long0[[#This Row],[Adj Close]]/E282-1)</f>
        <v>-0.20818199197094245</v>
      </c>
      <c r="G281" s="29">
        <v>42415</v>
      </c>
      <c r="H281" s="44">
        <v>22.47</v>
      </c>
      <c r="I281" s="33">
        <f>IF(ISBLANK(H282),"",Long1[[#This Row],[Adj Close]]/H282-1)</f>
        <v>-3.4379028792436594E-2</v>
      </c>
      <c r="J281" s="37">
        <v>42415</v>
      </c>
      <c r="K281" s="44">
        <v>24.75</v>
      </c>
      <c r="L281" s="36">
        <f>IF(ISBLANK(K282),"",Long2[[#This Row],[Adj Close]]/K282-1)</f>
        <v>-2.0161290322581182E-3</v>
      </c>
      <c r="M281" s="29">
        <v>42415</v>
      </c>
      <c r="N281" s="44">
        <v>35.9</v>
      </c>
      <c r="O281" s="33">
        <f>IF(ISBLANK(N282),"",Long3[[#This Row],[Adj Close]]/N282-1)</f>
        <v>-2.0731042007637646E-2</v>
      </c>
      <c r="P281" s="37">
        <v>42415</v>
      </c>
      <c r="Q281" s="44">
        <v>23.826100589999999</v>
      </c>
      <c r="R281" s="36">
        <f>IF(ISBLANK(Q282),"",Long4[[#This Row],[Adj Close]]/Q282-1)</f>
        <v>-6.4553093964858754E-2</v>
      </c>
      <c r="S281" s="29">
        <v>42415</v>
      </c>
      <c r="T281" s="44">
        <v>16.926028092999999</v>
      </c>
      <c r="U281" s="33">
        <f>IF(ISBLANK(T282),"",Long5[[#This Row],[Adj Close]]/T282-1)</f>
        <v>-9.1508656223839191E-2</v>
      </c>
      <c r="V281" s="37">
        <v>42415</v>
      </c>
      <c r="W281" s="44">
        <v>43.28</v>
      </c>
      <c r="X281" s="36">
        <f>IF(ISBLANK(W282),"",Long6[[#This Row],[Adj Close]]/W282-1)</f>
        <v>-0.10281923714759533</v>
      </c>
      <c r="AE281" s="29">
        <v>42415</v>
      </c>
      <c r="AF281" s="44">
        <v>40.25</v>
      </c>
      <c r="AG281" s="33">
        <f>IF(ISBLANK(AF282),"",Short0[[#This Row],[Adj Close]]/AF282-1)</f>
        <v>-5.6935332708528574E-2</v>
      </c>
      <c r="AH281" s="37">
        <v>42415</v>
      </c>
      <c r="AI281" s="44">
        <v>26.56771071</v>
      </c>
      <c r="AJ281" s="36">
        <f>IF(ISBLANK(AI282),"",Short1[[#This Row],[Adj Close]]/AI282-1)</f>
        <v>-5.0423131170662994E-2</v>
      </c>
      <c r="AK281" s="29">
        <v>42415</v>
      </c>
      <c r="AL281" s="44">
        <v>37.155661199999997</v>
      </c>
      <c r="AM281" s="33">
        <f>IF(ISBLANK(AL282),"",Short2[[#This Row],[Adj Close]]/AL282-1)</f>
        <v>-6.7127344521224153E-2</v>
      </c>
      <c r="AN281" s="37">
        <v>42415</v>
      </c>
      <c r="AO281" s="44">
        <v>30.86</v>
      </c>
      <c r="AP281" s="36">
        <f>IF(ISBLANK(AO282),"",Short3[[#This Row],[Adj Close]]/AO282-1)</f>
        <v>-0.3446591633043109</v>
      </c>
    </row>
    <row r="282" spans="1:42" x14ac:dyDescent="0.25">
      <c r="A282" s="37">
        <v>42408</v>
      </c>
      <c r="B282" s="39">
        <v>1864.780029</v>
      </c>
      <c r="C282" s="36">
        <f>IF(ISBLANK(B283), "", GSPC[[#This Row],[Adj Close]]/B283-1)</f>
        <v>-8.1221348379113545E-3</v>
      </c>
      <c r="D282" s="37">
        <v>42408</v>
      </c>
      <c r="E282" s="44">
        <v>52.31</v>
      </c>
      <c r="F282" s="36">
        <f>IF(ISBLANK(E283), "", Long0[[#This Row],[Adj Close]]/E283-1)</f>
        <v>3.7279397184215801E-2</v>
      </c>
      <c r="G282" s="29">
        <v>42408</v>
      </c>
      <c r="H282" s="44">
        <v>23.27</v>
      </c>
      <c r="I282" s="33">
        <f>IF(ISBLANK(H283),"",Long1[[#This Row],[Adj Close]]/H283-1)</f>
        <v>9.919697685403861E-2</v>
      </c>
      <c r="J282" s="37">
        <v>42408</v>
      </c>
      <c r="K282" s="44">
        <v>24.8</v>
      </c>
      <c r="L282" s="36">
        <f>IF(ISBLANK(K283),"",Long2[[#This Row],[Adj Close]]/K283-1)</f>
        <v>7.8260869565217384E-2</v>
      </c>
      <c r="M282" s="29">
        <v>42408</v>
      </c>
      <c r="N282" s="44">
        <v>36.659999999999997</v>
      </c>
      <c r="O282" s="33">
        <f>IF(ISBLANK(N283),"",Long3[[#This Row],[Adj Close]]/N283-1)</f>
        <v>6.8181818181818121E-2</v>
      </c>
      <c r="P282" s="37">
        <v>42408</v>
      </c>
      <c r="Q282" s="44">
        <v>25.470286380000001</v>
      </c>
      <c r="R282" s="36">
        <f>IF(ISBLANK(Q283),"",Long4[[#This Row],[Adj Close]]/Q283-1)</f>
        <v>4.2194092827003704E-3</v>
      </c>
      <c r="S282" s="29">
        <v>42408</v>
      </c>
      <c r="T282" s="44">
        <v>18.630918399999999</v>
      </c>
      <c r="U282" s="33">
        <f>IF(ISBLANK(T283),"",Long5[[#This Row],[Adj Close]]/T283-1)</f>
        <v>4.123711303891664E-4</v>
      </c>
      <c r="V282" s="37">
        <v>42408</v>
      </c>
      <c r="W282" s="44">
        <v>48.24</v>
      </c>
      <c r="X282" s="36">
        <f>IF(ISBLANK(W283),"",Long6[[#This Row],[Adj Close]]/W283-1)</f>
        <v>8.8939051918736078E-2</v>
      </c>
      <c r="AE282" s="29">
        <v>42408</v>
      </c>
      <c r="AF282" s="44">
        <v>42.68</v>
      </c>
      <c r="AG282" s="33">
        <f>IF(ISBLANK(AF283),"",Short0[[#This Row],[Adj Close]]/AF283-1)</f>
        <v>-2.5706940874036244E-3</v>
      </c>
      <c r="AH282" s="37">
        <v>42408</v>
      </c>
      <c r="AI282" s="44">
        <v>27.978472920000002</v>
      </c>
      <c r="AJ282" s="36">
        <f>IF(ISBLANK(AI283),"",Short1[[#This Row],[Adj Close]]/AI283-1)</f>
        <v>5.1538746755654508E-2</v>
      </c>
      <c r="AK282" s="29">
        <v>42408</v>
      </c>
      <c r="AL282" s="44">
        <v>39.829296079999999</v>
      </c>
      <c r="AM282" s="33">
        <f>IF(ISBLANK(AL283),"",Short2[[#This Row],[Adj Close]]/AL283-1)</f>
        <v>-1.8410852713178327E-2</v>
      </c>
      <c r="AN282" s="37">
        <v>42408</v>
      </c>
      <c r="AO282" s="44">
        <v>47.09</v>
      </c>
      <c r="AP282" s="36">
        <f>IF(ISBLANK(AO283),"",Short3[[#This Row],[Adj Close]]/AO283-1)</f>
        <v>6.2020748759584965E-2</v>
      </c>
    </row>
    <row r="283" spans="1:42" x14ac:dyDescent="0.25">
      <c r="A283" s="37">
        <v>42401</v>
      </c>
      <c r="B283" s="39">
        <v>1880.0500489999999</v>
      </c>
      <c r="C283" s="36">
        <f>IF(ISBLANK(B284), "", GSPC[[#This Row],[Adj Close]]/B284-1)</f>
        <v>-3.1021905181946141E-2</v>
      </c>
      <c r="D283" s="37">
        <v>42401</v>
      </c>
      <c r="E283" s="44">
        <v>50.43</v>
      </c>
      <c r="F283" s="36">
        <f>IF(ISBLANK(E284), "", Long0[[#This Row],[Adj Close]]/E284-1)</f>
        <v>-1.9634525660964242E-2</v>
      </c>
      <c r="G283" s="29">
        <v>42401</v>
      </c>
      <c r="H283" s="44">
        <v>21.17</v>
      </c>
      <c r="I283" s="33">
        <f>IF(ISBLANK(H284),"",Long1[[#This Row],[Adj Close]]/H284-1)</f>
        <v>2.9168692270296726E-2</v>
      </c>
      <c r="J283" s="37">
        <v>42401</v>
      </c>
      <c r="K283" s="44">
        <v>23</v>
      </c>
      <c r="L283" s="36">
        <f>IF(ISBLANK(K284),"",Long2[[#This Row],[Adj Close]]/K284-1)</f>
        <v>-6.5800162469537016E-2</v>
      </c>
      <c r="M283" s="29">
        <v>42401</v>
      </c>
      <c r="N283" s="44">
        <v>34.32</v>
      </c>
      <c r="O283" s="33">
        <f>IF(ISBLANK(N284),"",Long3[[#This Row],[Adj Close]]/N284-1)</f>
        <v>3.2801685224195021E-2</v>
      </c>
      <c r="P283" s="37">
        <v>42401</v>
      </c>
      <c r="Q283" s="44">
        <v>25.36326837</v>
      </c>
      <c r="R283" s="36">
        <f>IF(ISBLANK(Q284),"",Long4[[#This Row],[Adj Close]]/Q284-1)</f>
        <v>-7.6657723265616262E-4</v>
      </c>
      <c r="S283" s="29">
        <v>42401</v>
      </c>
      <c r="T283" s="44">
        <v>18.623238713999999</v>
      </c>
      <c r="U283" s="33">
        <f>IF(ISBLANK(T284),"",Long5[[#This Row],[Adj Close]]/T284-1)</f>
        <v>-5.0509005494952408E-2</v>
      </c>
      <c r="V283" s="37">
        <v>42401</v>
      </c>
      <c r="W283" s="44">
        <v>44.3</v>
      </c>
      <c r="X283" s="36">
        <f>IF(ISBLANK(W284),"",Long6[[#This Row],[Adj Close]]/W284-1)</f>
        <v>-8.9485458612976743E-3</v>
      </c>
      <c r="AE283" s="29">
        <v>42401</v>
      </c>
      <c r="AF283" s="44">
        <v>42.79</v>
      </c>
      <c r="AG283" s="33">
        <f>IF(ISBLANK(AF284),"",Short0[[#This Row],[Adj Close]]/AF284-1)</f>
        <v>0.13682252922422955</v>
      </c>
      <c r="AH283" s="37">
        <v>42401</v>
      </c>
      <c r="AI283" s="44">
        <v>26.607172590000001</v>
      </c>
      <c r="AJ283" s="36">
        <f>IF(ISBLANK(AI284),"",Short1[[#This Row],[Adj Close]]/AI284-1)</f>
        <v>-1.1363636363636354E-2</v>
      </c>
      <c r="AK283" s="29">
        <v>42401</v>
      </c>
      <c r="AL283" s="44">
        <v>40.576341120000002</v>
      </c>
      <c r="AM283" s="33">
        <f>IF(ISBLANK(AL284),"",Short2[[#This Row],[Adj Close]]/AL284-1)</f>
        <v>2.1849963583393528E-3</v>
      </c>
      <c r="AN283" s="37">
        <v>42401</v>
      </c>
      <c r="AO283" s="44">
        <v>44.34</v>
      </c>
      <c r="AP283" s="36">
        <f>IF(ISBLANK(AO284),"",Short3[[#This Row],[Adj Close]]/AO284-1)</f>
        <v>-8.5584656630232958E-2</v>
      </c>
    </row>
    <row r="284" spans="1:42" x14ac:dyDescent="0.25">
      <c r="A284" s="37">
        <v>42394</v>
      </c>
      <c r="B284" s="39">
        <v>1940.23999</v>
      </c>
      <c r="C284" s="36">
        <f>IF(ISBLANK(B285), "", GSPC[[#This Row],[Adj Close]]/B285-1)</f>
        <v>1.7483856301005574E-2</v>
      </c>
      <c r="D284" s="37">
        <v>42394</v>
      </c>
      <c r="E284" s="44">
        <v>51.44</v>
      </c>
      <c r="F284" s="36">
        <f>IF(ISBLANK(E285), "", Long0[[#This Row],[Adj Close]]/E285-1)</f>
        <v>1.45956607495068E-2</v>
      </c>
      <c r="G284" s="29">
        <v>42394</v>
      </c>
      <c r="H284" s="44">
        <v>20.57</v>
      </c>
      <c r="I284" s="33">
        <f>IF(ISBLANK(H285),"",Long1[[#This Row],[Adj Close]]/H285-1)</f>
        <v>-1.390220517737295E-2</v>
      </c>
      <c r="J284" s="37">
        <v>42394</v>
      </c>
      <c r="K284" s="44">
        <v>24.62</v>
      </c>
      <c r="L284" s="36">
        <f>IF(ISBLANK(K285),"",Long2[[#This Row],[Adj Close]]/K285-1)</f>
        <v>-1.7557861133280062E-2</v>
      </c>
      <c r="M284" s="29">
        <v>42394</v>
      </c>
      <c r="N284" s="44">
        <v>33.229999999999997</v>
      </c>
      <c r="O284" s="33">
        <f>IF(ISBLANK(N285),"",Long3[[#This Row],[Adj Close]]/N285-1)</f>
        <v>-2.7224824355971844E-2</v>
      </c>
      <c r="P284" s="37">
        <v>42394</v>
      </c>
      <c r="Q284" s="44">
        <v>25.38272619</v>
      </c>
      <c r="R284" s="36">
        <f>IF(ISBLANK(Q285),"",Long4[[#This Row],[Adj Close]]/Q285-1)</f>
        <v>1.7550702028081178E-2</v>
      </c>
      <c r="S284" s="29">
        <v>42394</v>
      </c>
      <c r="T284" s="44">
        <v>19.613918216999998</v>
      </c>
      <c r="U284" s="33">
        <f>IF(ISBLANK(T285),"",Long5[[#This Row],[Adj Close]]/T285-1)</f>
        <v>6.906655503366177E-2</v>
      </c>
      <c r="V284" s="37">
        <v>42394</v>
      </c>
      <c r="W284" s="44">
        <v>44.7</v>
      </c>
      <c r="X284" s="36">
        <f>IF(ISBLANK(W285),"",Long6[[#This Row],[Adj Close]]/W285-1)</f>
        <v>-0.10510510510510507</v>
      </c>
      <c r="AE284" s="29">
        <v>42394</v>
      </c>
      <c r="AF284" s="44">
        <v>37.64</v>
      </c>
      <c r="AG284" s="33">
        <f>IF(ISBLANK(AF285),"",Short0[[#This Row],[Adj Close]]/AF285-1)</f>
        <v>5.0734312416553795E-3</v>
      </c>
      <c r="AH284" s="37">
        <v>42394</v>
      </c>
      <c r="AI284" s="44">
        <v>26.913002160000001</v>
      </c>
      <c r="AJ284" s="36">
        <f>IF(ISBLANK(AI285),"",Short1[[#This Row],[Adj Close]]/AI285-1)</f>
        <v>3.216042376087791E-2</v>
      </c>
      <c r="AK284" s="29">
        <v>42394</v>
      </c>
      <c r="AL284" s="44">
        <v>40.487875260000003</v>
      </c>
      <c r="AM284" s="33">
        <f>IF(ISBLANK(AL285),"",Short2[[#This Row],[Adj Close]]/AL285-1)</f>
        <v>3.410475030450888E-3</v>
      </c>
      <c r="AN284" s="37">
        <v>42394</v>
      </c>
      <c r="AO284" s="44">
        <v>48.49</v>
      </c>
      <c r="AP284" s="36">
        <f>IF(ISBLANK(AO285),"",Short3[[#This Row],[Adj Close]]/AO285-1)</f>
        <v>-4.4720252167060548E-2</v>
      </c>
    </row>
    <row r="285" spans="1:42" x14ac:dyDescent="0.25">
      <c r="A285" s="37">
        <v>42387</v>
      </c>
      <c r="B285" s="39">
        <v>1906.900024</v>
      </c>
      <c r="C285" s="36">
        <f>IF(ISBLANK(B286), "", GSPC[[#This Row],[Adj Close]]/B286-1)</f>
        <v>1.4130534864488453E-2</v>
      </c>
      <c r="D285" s="37">
        <v>42387</v>
      </c>
      <c r="E285" s="44">
        <v>50.7</v>
      </c>
      <c r="F285" s="36">
        <f>IF(ISBLANK(E286), "", Long0[[#This Row],[Adj Close]]/E286-1)</f>
        <v>-1.7632241813601901E-2</v>
      </c>
      <c r="G285" s="29">
        <v>42387</v>
      </c>
      <c r="H285" s="44">
        <v>20.86</v>
      </c>
      <c r="I285" s="33">
        <f>IF(ISBLANK(H286),"",Long1[[#This Row],[Adj Close]]/H286-1)</f>
        <v>-0.10395189003436434</v>
      </c>
      <c r="J285" s="37">
        <v>42387</v>
      </c>
      <c r="K285" s="44">
        <v>25.06</v>
      </c>
      <c r="L285" s="36">
        <f>IF(ISBLANK(K286),"",Long2[[#This Row],[Adj Close]]/K286-1)</f>
        <v>-1.8409714061888072E-2</v>
      </c>
      <c r="M285" s="29">
        <v>42387</v>
      </c>
      <c r="N285" s="44">
        <v>34.159999999999997</v>
      </c>
      <c r="O285" s="33">
        <f>IF(ISBLANK(N286),"",Long3[[#This Row],[Adj Close]]/N286-1)</f>
        <v>1.8485390578413696E-2</v>
      </c>
      <c r="P285" s="37">
        <v>42387</v>
      </c>
      <c r="Q285" s="44">
        <v>24.94492524</v>
      </c>
      <c r="R285" s="36">
        <f>IF(ISBLANK(Q286),"",Long4[[#This Row],[Adj Close]]/Q286-1)</f>
        <v>8.2579630357844103E-3</v>
      </c>
      <c r="S285" s="29">
        <v>42387</v>
      </c>
      <c r="T285" s="44">
        <v>18.346770016000001</v>
      </c>
      <c r="U285" s="33">
        <f>IF(ISBLANK(T286),"",Long5[[#This Row],[Adj Close]]/T286-1)</f>
        <v>8.5909090920901487E-2</v>
      </c>
      <c r="V285" s="37">
        <v>42387</v>
      </c>
      <c r="W285" s="44">
        <v>49.95</v>
      </c>
      <c r="X285" s="36">
        <f>IF(ISBLANK(W286),"",Long6[[#This Row],[Adj Close]]/W286-1)</f>
        <v>6.8534569643217136E-3</v>
      </c>
      <c r="AE285" s="29">
        <v>42387</v>
      </c>
      <c r="AF285" s="44">
        <v>37.450000000000003</v>
      </c>
      <c r="AG285" s="33">
        <f>IF(ISBLANK(AF286),"",Short0[[#This Row],[Adj Close]]/AF286-1)</f>
        <v>-3.4296028880866358E-2</v>
      </c>
      <c r="AH285" s="37">
        <v>42387</v>
      </c>
      <c r="AI285" s="44">
        <v>26.074437209999999</v>
      </c>
      <c r="AJ285" s="36">
        <f>IF(ISBLANK(AI286),"",Short1[[#This Row],[Adj Close]]/AI286-1)</f>
        <v>-0.12570294409526961</v>
      </c>
      <c r="AK285" s="29">
        <v>42387</v>
      </c>
      <c r="AL285" s="44">
        <v>40.350261699999997</v>
      </c>
      <c r="AM285" s="33">
        <f>IF(ISBLANK(AL286),"",Short2[[#This Row],[Adj Close]]/AL286-1)</f>
        <v>-5.4800828920101297E-2</v>
      </c>
      <c r="AN285" s="37">
        <v>42387</v>
      </c>
      <c r="AO285" s="44">
        <v>50.76</v>
      </c>
      <c r="AP285" s="36">
        <f>IF(ISBLANK(AO286),"",Short3[[#This Row],[Adj Close]]/AO286-1)</f>
        <v>-4.1902604756511863E-2</v>
      </c>
    </row>
    <row r="286" spans="1:42" x14ac:dyDescent="0.25">
      <c r="A286" s="37">
        <v>42380</v>
      </c>
      <c r="B286" s="39">
        <v>1880.329956</v>
      </c>
      <c r="C286" s="36">
        <f>IF(ISBLANK(B287), "", GSPC[[#This Row],[Adj Close]]/B287-1)</f>
        <v>-2.1695848852942179E-2</v>
      </c>
      <c r="D286" s="37">
        <v>42380</v>
      </c>
      <c r="E286" s="44">
        <v>51.61</v>
      </c>
      <c r="F286" s="36">
        <f>IF(ISBLANK(E287), "", Long0[[#This Row],[Adj Close]]/E287-1)</f>
        <v>-4.5496578509339747E-2</v>
      </c>
      <c r="G286" s="29">
        <v>42380</v>
      </c>
      <c r="H286" s="44">
        <v>23.28</v>
      </c>
      <c r="I286" s="33">
        <f>IF(ISBLANK(H287),"",Long1[[#This Row],[Adj Close]]/H287-1)</f>
        <v>-0.14568807339449541</v>
      </c>
      <c r="J286" s="37">
        <v>42380</v>
      </c>
      <c r="K286" s="44">
        <v>25.53</v>
      </c>
      <c r="L286" s="36">
        <f>IF(ISBLANK(K287),"",Long2[[#This Row],[Adj Close]]/K287-1)</f>
        <v>-7.4664733599130062E-2</v>
      </c>
      <c r="M286" s="29">
        <v>42380</v>
      </c>
      <c r="N286" s="44">
        <v>33.54</v>
      </c>
      <c r="O286" s="33">
        <f>IF(ISBLANK(N287),"",Long3[[#This Row],[Adj Close]]/N287-1)</f>
        <v>-1.7286844418400338E-2</v>
      </c>
      <c r="P286" s="37">
        <v>42380</v>
      </c>
      <c r="Q286" s="44">
        <v>24.740618130000001</v>
      </c>
      <c r="R286" s="36">
        <f>IF(ISBLANK(Q287),"",Long4[[#This Row],[Adj Close]]/Q287-1)</f>
        <v>-8.8857040487280603E-2</v>
      </c>
      <c r="S286" s="29">
        <v>42380</v>
      </c>
      <c r="T286" s="44">
        <v>16.895309349000001</v>
      </c>
      <c r="U286" s="33">
        <f>IF(ISBLANK(T287),"",Long5[[#This Row],[Adj Close]]/T287-1)</f>
        <v>-3.551074087635897E-2</v>
      </c>
      <c r="V286" s="37">
        <v>42380</v>
      </c>
      <c r="W286" s="44">
        <v>49.61</v>
      </c>
      <c r="X286" s="36">
        <f>IF(ISBLANK(W287),"",Long6[[#This Row],[Adj Close]]/W287-1)</f>
        <v>-8.8721528288023488E-2</v>
      </c>
      <c r="AE286" s="29">
        <v>42380</v>
      </c>
      <c r="AF286" s="44">
        <v>38.78</v>
      </c>
      <c r="AG286" s="33">
        <f>IF(ISBLANK(AF287),"",Short0[[#This Row],[Adj Close]]/AF287-1)</f>
        <v>-0.1154197080291971</v>
      </c>
      <c r="AH286" s="37">
        <v>42380</v>
      </c>
      <c r="AI286" s="44">
        <v>29.82331581</v>
      </c>
      <c r="AJ286" s="36">
        <f>IF(ISBLANK(AI287),"",Short1[[#This Row],[Adj Close]]/AI287-1)</f>
        <v>-7.2249589490969157E-3</v>
      </c>
      <c r="AK286" s="29">
        <v>42380</v>
      </c>
      <c r="AL286" s="44">
        <v>42.689692219999998</v>
      </c>
      <c r="AM286" s="33">
        <f>IF(ISBLANK(AL287),"",Short2[[#This Row],[Adj Close]]/AL287-1)</f>
        <v>-0.11204252709057461</v>
      </c>
      <c r="AN286" s="37">
        <v>42380</v>
      </c>
      <c r="AO286" s="44">
        <v>52.98</v>
      </c>
      <c r="AP286" s="36">
        <f>IF(ISBLANK(AO287),"",Short3[[#This Row],[Adj Close]]/AO287-1)</f>
        <v>-9.913280054412521E-2</v>
      </c>
    </row>
    <row r="287" spans="1:42" x14ac:dyDescent="0.25">
      <c r="A287" s="37">
        <v>42373</v>
      </c>
      <c r="B287" s="39">
        <v>1922.030029</v>
      </c>
      <c r="C287" s="36">
        <f>IF(ISBLANK(B288), "", GSPC[[#This Row],[Adj Close]]/B288-1)</f>
        <v>-5.9644566630639551E-2</v>
      </c>
      <c r="D287" s="37">
        <v>42373</v>
      </c>
      <c r="E287" s="44">
        <v>54.07</v>
      </c>
      <c r="F287" s="36">
        <f>IF(ISBLANK(E288), "", Long0[[#This Row],[Adj Close]]/E288-1)</f>
        <v>-1.3681138270704163E-2</v>
      </c>
      <c r="G287" s="29">
        <v>42373</v>
      </c>
      <c r="H287" s="44">
        <v>27.25</v>
      </c>
      <c r="I287" s="33">
        <f>IF(ISBLANK(H288),"",Long1[[#This Row],[Adj Close]]/H288-1)</f>
        <v>-2.224614280588455E-2</v>
      </c>
      <c r="J287" s="37">
        <v>42373</v>
      </c>
      <c r="K287" s="44">
        <v>27.59</v>
      </c>
      <c r="L287" s="36">
        <f>IF(ISBLANK(K288),"",Long2[[#This Row],[Adj Close]]/K288-1)</f>
        <v>-7.2605042016806731E-2</v>
      </c>
      <c r="M287" s="29">
        <v>42373</v>
      </c>
      <c r="N287" s="44">
        <v>34.130000000000003</v>
      </c>
      <c r="O287" s="33">
        <f>IF(ISBLANK(N288),"",Long3[[#This Row],[Adj Close]]/N288-1)</f>
        <v>-3.7945125510798761E-3</v>
      </c>
      <c r="P287" s="37">
        <v>42373</v>
      </c>
      <c r="Q287" s="44">
        <v>27.153387810000002</v>
      </c>
      <c r="R287" s="36">
        <f>IF(ISBLANK(Q288),"",Long4[[#This Row],[Adj Close]]/Q288-1)</f>
        <v>-1.0283687943262398E-2</v>
      </c>
      <c r="S287" s="29">
        <v>42373</v>
      </c>
      <c r="T287" s="44">
        <v>17.517363920000001</v>
      </c>
      <c r="U287" s="33">
        <f>IF(ISBLANK(T288),"",Long5[[#This Row],[Adj Close]]/T288-1)</f>
        <v>1.1081560243545674E-2</v>
      </c>
      <c r="V287" s="37">
        <v>42373</v>
      </c>
      <c r="W287" s="44">
        <v>54.44</v>
      </c>
      <c r="X287" s="36">
        <f>IF(ISBLANK(W288),"",Long6[[#This Row],[Adj Close]]/W288-1)</f>
        <v>3.4194528875379993E-2</v>
      </c>
      <c r="AE287" s="29">
        <v>42373</v>
      </c>
      <c r="AF287" s="44">
        <v>43.84</v>
      </c>
      <c r="AG287" s="33">
        <f>IF(ISBLANK(AF288),"",Short0[[#This Row],[Adj Close]]/AF288-1)</f>
        <v>-1.1722272317402971E-2</v>
      </c>
      <c r="AH287" s="37">
        <v>42373</v>
      </c>
      <c r="AI287" s="44">
        <v>30.040356150000001</v>
      </c>
      <c r="AJ287" s="36">
        <f>IF(ISBLANK(AI288),"",Short1[[#This Row],[Adj Close]]/AI288-1)</f>
        <v>-1.6393442622950616E-3</v>
      </c>
      <c r="AK287" s="29">
        <v>42373</v>
      </c>
      <c r="AL287" s="44">
        <v>48.076280140000001</v>
      </c>
      <c r="AM287" s="33">
        <f>IF(ISBLANK(AL288),"",Short2[[#This Row],[Adj Close]]/AL288-1)</f>
        <v>6.1374795417346029E-4</v>
      </c>
      <c r="AN287" s="37">
        <v>42373</v>
      </c>
      <c r="AO287" s="44">
        <v>58.81</v>
      </c>
      <c r="AP287" s="36">
        <f>IF(ISBLANK(AO288),"",Short3[[#This Row],[Adj Close]]/AO288-1)</f>
        <v>3.5752025361042605E-2</v>
      </c>
    </row>
    <row r="288" spans="1:42" x14ac:dyDescent="0.25">
      <c r="A288" s="37">
        <v>42366</v>
      </c>
      <c r="B288" s="39">
        <v>2043.9399410000001</v>
      </c>
      <c r="C288" s="36">
        <f>IF(ISBLANK(B289), "", GSPC[[#This Row],[Adj Close]]/B289-1)</f>
        <v>-8.2727471180003009E-3</v>
      </c>
      <c r="D288" s="37">
        <v>42366</v>
      </c>
      <c r="E288" s="44">
        <v>54.82</v>
      </c>
      <c r="F288" s="36">
        <f>IF(ISBLANK(E289), "", Long0[[#This Row],[Adj Close]]/E289-1)</f>
        <v>3.4925429488389614E-2</v>
      </c>
      <c r="G288" s="29">
        <v>42366</v>
      </c>
      <c r="H288" s="44">
        <v>27.87</v>
      </c>
      <c r="I288" s="33">
        <f>IF(ISBLANK(H289),"",Long1[[#This Row],[Adj Close]]/H289-1)</f>
        <v>1.3823208439432522E-2</v>
      </c>
      <c r="J288" s="37">
        <v>42366</v>
      </c>
      <c r="K288" s="44">
        <v>29.75</v>
      </c>
      <c r="L288" s="36">
        <f>IF(ISBLANK(K289),"",Long2[[#This Row],[Adj Close]]/K289-1)</f>
        <v>3.1553398058252524E-2</v>
      </c>
      <c r="M288" s="29">
        <v>42366</v>
      </c>
      <c r="N288" s="44">
        <v>34.26</v>
      </c>
      <c r="O288" s="33">
        <f>IF(ISBLANK(N289),"",Long3[[#This Row],[Adj Close]]/N289-1)</f>
        <v>1.0023584905660243E-2</v>
      </c>
      <c r="P288" s="37">
        <v>42366</v>
      </c>
      <c r="Q288" s="44">
        <v>27.435526200000002</v>
      </c>
      <c r="R288" s="36">
        <f>IF(ISBLANK(Q289),"",Long4[[#This Row],[Adj Close]]/Q289-1)</f>
        <v>-1.3296011196640922E-2</v>
      </c>
      <c r="S288" s="29">
        <v>42366</v>
      </c>
      <c r="T288" s="44">
        <v>17.325371769</v>
      </c>
      <c r="U288" s="33">
        <f>IF(ISBLANK(T289),"",Long5[[#This Row],[Adj Close]]/T289-1)</f>
        <v>6.2444246238273493E-3</v>
      </c>
      <c r="V288" s="37">
        <v>42366</v>
      </c>
      <c r="W288" s="44">
        <v>52.64</v>
      </c>
      <c r="X288" s="36">
        <f>IF(ISBLANK(W289),"",Long6[[#This Row],[Adj Close]]/W289-1)</f>
        <v>3.296703296703285E-2</v>
      </c>
      <c r="AE288" s="29">
        <v>42366</v>
      </c>
      <c r="AF288" s="44">
        <v>44.36</v>
      </c>
      <c r="AG288" s="33">
        <f>IF(ISBLANK(AF289),"",Short0[[#This Row],[Adj Close]]/AF289-1)</f>
        <v>6.0736489717838404E-2</v>
      </c>
      <c r="AH288" s="37">
        <v>42366</v>
      </c>
      <c r="AI288" s="44">
        <v>30.0896835</v>
      </c>
      <c r="AJ288" s="36">
        <f>IF(ISBLANK(AI289),"",Short1[[#This Row],[Adj Close]]/AI289-1)</f>
        <v>2.3489932885905951E-2</v>
      </c>
      <c r="AK288" s="29">
        <v>42366</v>
      </c>
      <c r="AL288" s="44">
        <v>48.046791519999999</v>
      </c>
      <c r="AM288" s="33">
        <f>IF(ISBLANK(AL289),"",Short2[[#This Row],[Adj Close]]/AL289-1)</f>
        <v>4.1084634346755244E-3</v>
      </c>
      <c r="AN288" s="37">
        <v>42366</v>
      </c>
      <c r="AO288" s="44">
        <v>56.78</v>
      </c>
      <c r="AP288" s="36">
        <f>IF(ISBLANK(AO289),"",Short3[[#This Row],[Adj Close]]/AO289-1)</f>
        <v>4.5672191528545181E-2</v>
      </c>
    </row>
    <row r="289" spans="1:42" x14ac:dyDescent="0.25">
      <c r="A289" s="37">
        <v>42359</v>
      </c>
      <c r="B289" s="39">
        <v>2060.98999</v>
      </c>
      <c r="C289" s="36">
        <f>IF(ISBLANK(B290), "", GSPC[[#This Row],[Adj Close]]/B290-1)</f>
        <v>2.7643259776859441E-2</v>
      </c>
      <c r="D289" s="37">
        <v>42359</v>
      </c>
      <c r="E289" s="44">
        <v>52.97</v>
      </c>
      <c r="F289" s="36">
        <f>IF(ISBLANK(E290), "", Long0[[#This Row],[Adj Close]]/E290-1)</f>
        <v>7.5571509540894866E-4</v>
      </c>
      <c r="G289" s="29">
        <v>42359</v>
      </c>
      <c r="H289" s="44">
        <v>27.49</v>
      </c>
      <c r="I289" s="33">
        <f>IF(ISBLANK(H290),"",Long1[[#This Row],[Adj Close]]/H290-1)</f>
        <v>-3.6115007012622713E-2</v>
      </c>
      <c r="J289" s="37">
        <v>42359</v>
      </c>
      <c r="K289" s="44">
        <v>28.84</v>
      </c>
      <c r="L289" s="36">
        <f>IF(ISBLANK(K290),"",Long2[[#This Row],[Adj Close]]/K290-1)</f>
        <v>-4.0904556035916251E-2</v>
      </c>
      <c r="M289" s="29">
        <v>42359</v>
      </c>
      <c r="N289" s="44">
        <v>33.92</v>
      </c>
      <c r="O289" s="33">
        <f>IF(ISBLANK(N290),"",Long3[[#This Row],[Adj Close]]/N290-1)</f>
        <v>3.0063771636805514E-2</v>
      </c>
      <c r="P289" s="37">
        <v>42359</v>
      </c>
      <c r="Q289" s="44">
        <v>27.80522478</v>
      </c>
      <c r="R289" s="36">
        <f>IF(ISBLANK(Q290),"",Long4[[#This Row],[Adj Close]]/Q290-1)</f>
        <v>1.1323425336164261E-2</v>
      </c>
      <c r="S289" s="29">
        <v>42359</v>
      </c>
      <c r="T289" s="44">
        <v>17.217856164000001</v>
      </c>
      <c r="U289" s="33">
        <f>IF(ISBLANK(T290),"",Long5[[#This Row],[Adj Close]]/T290-1)</f>
        <v>-4.8823790072639595E-3</v>
      </c>
      <c r="V289" s="37">
        <v>42359</v>
      </c>
      <c r="W289" s="44">
        <v>50.96</v>
      </c>
      <c r="X289" s="36">
        <f>IF(ISBLANK(W290),"",Long6[[#This Row],[Adj Close]]/W290-1)</f>
        <v>-8.0642251488363681E-2</v>
      </c>
      <c r="AE289" s="29">
        <v>42359</v>
      </c>
      <c r="AF289" s="44">
        <v>41.82</v>
      </c>
      <c r="AG289" s="33">
        <f>IF(ISBLANK(AF290),"",Short0[[#This Row],[Adj Close]]/AF290-1)</f>
        <v>-2.2897196261682184E-2</v>
      </c>
      <c r="AH289" s="37">
        <v>42359</v>
      </c>
      <c r="AI289" s="44">
        <v>29.399100600000001</v>
      </c>
      <c r="AJ289" s="36">
        <f>IF(ISBLANK(AI290),"",Short1[[#This Row],[Adj Close]]/AI290-1)</f>
        <v>-1.715039577836408E-2</v>
      </c>
      <c r="AK289" s="29">
        <v>42359</v>
      </c>
      <c r="AL289" s="44">
        <v>47.850200719999997</v>
      </c>
      <c r="AM289" s="33">
        <f>IF(ISBLANK(AL290),"",Short2[[#This Row],[Adj Close]]/AL290-1)</f>
        <v>-2.2097227802330366E-2</v>
      </c>
      <c r="AN289" s="37">
        <v>42359</v>
      </c>
      <c r="AO289" s="44">
        <v>54.3</v>
      </c>
      <c r="AP289" s="36">
        <f>IF(ISBLANK(AO290),"",Short3[[#This Row],[Adj Close]]/AO290-1)</f>
        <v>-4.4350580781415072E-2</v>
      </c>
    </row>
    <row r="290" spans="1:42" x14ac:dyDescent="0.25">
      <c r="A290" s="37">
        <v>42352</v>
      </c>
      <c r="B290" s="39">
        <v>2005.5500489999999</v>
      </c>
      <c r="C290" s="36">
        <f>IF(ISBLANK(B291), "", GSPC[[#This Row],[Adj Close]]/B291-1)</f>
        <v>-3.3890119694415244E-3</v>
      </c>
      <c r="D290" s="37">
        <v>42352</v>
      </c>
      <c r="E290" s="44">
        <v>52.93</v>
      </c>
      <c r="F290" s="36">
        <f>IF(ISBLANK(E291), "", Long0[[#This Row],[Adj Close]]/E291-1)</f>
        <v>3.6420599177599433E-2</v>
      </c>
      <c r="G290" s="29">
        <v>42352</v>
      </c>
      <c r="H290" s="44">
        <v>28.52</v>
      </c>
      <c r="I290" s="33">
        <f>IF(ISBLANK(H291),"",Long1[[#This Row],[Adj Close]]/H291-1)</f>
        <v>-3.157894736842104E-2</v>
      </c>
      <c r="J290" s="37">
        <v>42352</v>
      </c>
      <c r="K290" s="44">
        <v>30.07</v>
      </c>
      <c r="L290" s="36">
        <f>IF(ISBLANK(K291),"",Long2[[#This Row],[Adj Close]]/K291-1)</f>
        <v>-3.0937802126973946E-2</v>
      </c>
      <c r="M290" s="29">
        <v>42352</v>
      </c>
      <c r="N290" s="44">
        <v>32.93</v>
      </c>
      <c r="O290" s="33">
        <f>IF(ISBLANK(N291),"",Long3[[#This Row],[Adj Close]]/N291-1)</f>
        <v>-2.4235080278702803E-3</v>
      </c>
      <c r="P290" s="37">
        <v>42352</v>
      </c>
      <c r="Q290" s="44">
        <v>27.49389966</v>
      </c>
      <c r="R290" s="36">
        <f>IF(ISBLANK(Q291),"",Long4[[#This Row],[Adj Close]]/Q291-1)</f>
        <v>-3.5260930888575404E-3</v>
      </c>
      <c r="S290" s="29">
        <v>42352</v>
      </c>
      <c r="T290" s="44">
        <v>17.302332710000002</v>
      </c>
      <c r="U290" s="33">
        <f>IF(ISBLANK(T291),"",Long5[[#This Row],[Adj Close]]/T291-1)</f>
        <v>5.1820728260069782E-2</v>
      </c>
      <c r="V290" s="37">
        <v>42352</v>
      </c>
      <c r="W290" s="44">
        <v>55.43</v>
      </c>
      <c r="X290" s="36">
        <f>IF(ISBLANK(W291),"",Long6[[#This Row],[Adj Close]]/W291-1)</f>
        <v>4.152574220217975E-2</v>
      </c>
      <c r="AE290" s="29">
        <v>42352</v>
      </c>
      <c r="AF290" s="44">
        <v>42.8</v>
      </c>
      <c r="AG290" s="33">
        <f>IF(ISBLANK(AF291),"",Short0[[#This Row],[Adj Close]]/AF291-1)</f>
        <v>-1.6995865870463978E-2</v>
      </c>
      <c r="AH290" s="37">
        <v>42352</v>
      </c>
      <c r="AI290" s="44">
        <v>29.91210504</v>
      </c>
      <c r="AJ290" s="36">
        <f>IF(ISBLANK(AI291),"",Short1[[#This Row],[Adj Close]]/AI291-1)</f>
        <v>-3.1309904153354662E-2</v>
      </c>
      <c r="AK290" s="29">
        <v>42352</v>
      </c>
      <c r="AL290" s="44">
        <v>48.931450120000001</v>
      </c>
      <c r="AM290" s="33">
        <f>IF(ISBLANK(AL291),"",Short2[[#This Row],[Adj Close]]/AL291-1)</f>
        <v>-6.1888600519065529E-3</v>
      </c>
      <c r="AN290" s="37">
        <v>42352</v>
      </c>
      <c r="AO290" s="44">
        <v>56.82</v>
      </c>
      <c r="AP290" s="36">
        <f>IF(ISBLANK(AO291),"",Short3[[#This Row],[Adj Close]]/AO291-1)</f>
        <v>-2.4884159945083306E-2</v>
      </c>
    </row>
    <row r="291" spans="1:42" x14ac:dyDescent="0.25">
      <c r="A291" s="37">
        <v>42345</v>
      </c>
      <c r="B291" s="39">
        <v>2012.369995</v>
      </c>
      <c r="C291" s="36">
        <f>IF(ISBLANK(B292), "", GSPC[[#This Row],[Adj Close]]/B292-1)</f>
        <v>-3.7921464575231711E-2</v>
      </c>
      <c r="D291" s="37">
        <v>42345</v>
      </c>
      <c r="E291" s="44">
        <v>51.07</v>
      </c>
      <c r="F291" s="36">
        <f>IF(ISBLANK(E292), "", Long0[[#This Row],[Adj Close]]/E292-1)</f>
        <v>-1.4092664092664076E-2</v>
      </c>
      <c r="G291" s="29">
        <v>42345</v>
      </c>
      <c r="H291" s="44">
        <v>29.45</v>
      </c>
      <c r="I291" s="33">
        <f>IF(ISBLANK(H292),"",Long1[[#This Row],[Adj Close]]/H292-1)</f>
        <v>-4.9386701097482333E-2</v>
      </c>
      <c r="J291" s="37">
        <v>42345</v>
      </c>
      <c r="K291" s="44">
        <v>31.03</v>
      </c>
      <c r="L291" s="36">
        <f>IF(ISBLANK(K292),"",Long2[[#This Row],[Adj Close]]/K292-1)</f>
        <v>-1.3668150031786341E-2</v>
      </c>
      <c r="M291" s="29">
        <v>42345</v>
      </c>
      <c r="N291" s="44">
        <v>33.01</v>
      </c>
      <c r="O291" s="33">
        <f>IF(ISBLANK(N292),"",Long3[[#This Row],[Adj Close]]/N292-1)</f>
        <v>-1.9019316493313565E-2</v>
      </c>
      <c r="P291" s="37">
        <v>42345</v>
      </c>
      <c r="Q291" s="44">
        <v>27.591188760000001</v>
      </c>
      <c r="R291" s="36">
        <f>IF(ISBLANK(Q292),"",Long4[[#This Row],[Adj Close]]/Q292-1)</f>
        <v>-2.442380460956306E-2</v>
      </c>
      <c r="S291" s="29">
        <v>42345</v>
      </c>
      <c r="T291" s="44">
        <v>16.449887557</v>
      </c>
      <c r="U291" s="33">
        <f>IF(ISBLANK(T292),"",Long5[[#This Row],[Adj Close]]/T292-1)</f>
        <v>-1.4719411213742983E-2</v>
      </c>
      <c r="V291" s="37">
        <v>42345</v>
      </c>
      <c r="W291" s="44">
        <v>53.22</v>
      </c>
      <c r="X291" s="36">
        <f>IF(ISBLANK(W292),"",Long6[[#This Row],[Adj Close]]/W292-1)</f>
        <v>2.4446583253127985E-2</v>
      </c>
      <c r="AE291" s="29">
        <v>42345</v>
      </c>
      <c r="AF291" s="44">
        <v>43.54</v>
      </c>
      <c r="AG291" s="33">
        <f>IF(ISBLANK(AF292),"",Short0[[#This Row],[Adj Close]]/AF292-1)</f>
        <v>-2.8558679161088785E-2</v>
      </c>
      <c r="AH291" s="37">
        <v>42345</v>
      </c>
      <c r="AI291" s="44">
        <v>30.878921099999999</v>
      </c>
      <c r="AJ291" s="36">
        <f>IF(ISBLANK(AI292),"",Short1[[#This Row],[Adj Close]]/AI292-1)</f>
        <v>-2.0344287949921713E-2</v>
      </c>
      <c r="AK291" s="29">
        <v>42345</v>
      </c>
      <c r="AL291" s="44">
        <v>49.23616586</v>
      </c>
      <c r="AM291" s="33">
        <f>IF(ISBLANK(AL292),"",Short2[[#This Row],[Adj Close]]/AL292-1)</f>
        <v>-3.5432312728673199E-2</v>
      </c>
      <c r="AN291" s="37">
        <v>42345</v>
      </c>
      <c r="AO291" s="44">
        <v>58.27</v>
      </c>
      <c r="AP291" s="36">
        <f>IF(ISBLANK(AO292),"",Short3[[#This Row],[Adj Close]]/AO292-1)</f>
        <v>-1.4710855596888672E-2</v>
      </c>
    </row>
    <row r="292" spans="1:42" x14ac:dyDescent="0.25">
      <c r="A292" s="37">
        <v>42338</v>
      </c>
      <c r="B292" s="39">
        <v>2091.6899410000001</v>
      </c>
      <c r="C292" s="36">
        <f>IF(ISBLANK(B293), "", GSPC[[#This Row],[Adj Close]]/B293-1)</f>
        <v>7.5586161451934863E-4</v>
      </c>
      <c r="D292" s="37">
        <v>42338</v>
      </c>
      <c r="E292" s="44">
        <v>51.8</v>
      </c>
      <c r="F292" s="36">
        <f>IF(ISBLANK(E293), "", Long0[[#This Row],[Adj Close]]/E293-1)</f>
        <v>1.1323701679031517E-2</v>
      </c>
      <c r="G292" s="29">
        <v>42338</v>
      </c>
      <c r="H292" s="44">
        <v>30.98</v>
      </c>
      <c r="I292" s="33">
        <f>IF(ISBLANK(H293),"",Long1[[#This Row],[Adj Close]]/H293-1)</f>
        <v>-1.6820057124722343E-2</v>
      </c>
      <c r="J292" s="37">
        <v>42338</v>
      </c>
      <c r="K292" s="44">
        <v>31.46</v>
      </c>
      <c r="L292" s="36">
        <f>IF(ISBLANK(K293),"",Long2[[#This Row],[Adj Close]]/K293-1)</f>
        <v>-2.6307644692045828E-2</v>
      </c>
      <c r="M292" s="29">
        <v>42338</v>
      </c>
      <c r="N292" s="44">
        <v>33.65</v>
      </c>
      <c r="O292" s="33">
        <f>IF(ISBLANK(N293),"",Long3[[#This Row],[Adj Close]]/N293-1)</f>
        <v>-1.3485781295807686E-2</v>
      </c>
      <c r="P292" s="37">
        <v>42338</v>
      </c>
      <c r="Q292" s="44">
        <v>28.281941369999998</v>
      </c>
      <c r="R292" s="36">
        <f>IF(ISBLANK(Q293),"",Long4[[#This Row],[Adj Close]]/Q293-1)</f>
        <v>2.7208480565370952E-2</v>
      </c>
      <c r="S292" s="29">
        <v>42338</v>
      </c>
      <c r="T292" s="44">
        <v>16.695637511000001</v>
      </c>
      <c r="U292" s="33">
        <f>IF(ISBLANK(T293),"",Long5[[#This Row],[Adj Close]]/T293-1)</f>
        <v>5.6878949933017786E-2</v>
      </c>
      <c r="V292" s="37">
        <v>42338</v>
      </c>
      <c r="W292" s="44">
        <v>51.95</v>
      </c>
      <c r="X292" s="36">
        <f>IF(ISBLANK(W293),"",Long6[[#This Row],[Adj Close]]/W293-1)</f>
        <v>7.8248235782482523E-2</v>
      </c>
      <c r="AE292" s="29">
        <v>42338</v>
      </c>
      <c r="AF292" s="44">
        <v>44.82</v>
      </c>
      <c r="AG292" s="33">
        <f>IF(ISBLANK(AF293),"",Short0[[#This Row],[Adj Close]]/AF293-1)</f>
        <v>-2.7132624267419136E-2</v>
      </c>
      <c r="AH292" s="37">
        <v>42338</v>
      </c>
      <c r="AI292" s="44">
        <v>31.52017665</v>
      </c>
      <c r="AJ292" s="36">
        <f>IF(ISBLANK(AI293),"",Short1[[#This Row],[Adj Close]]/AI293-1)</f>
        <v>4.173459406586244E-2</v>
      </c>
      <c r="AK292" s="29">
        <v>42338</v>
      </c>
      <c r="AL292" s="44">
        <v>51.044801219999997</v>
      </c>
      <c r="AM292" s="33">
        <f>IF(ISBLANK(AL293),"",Short2[[#This Row],[Adj Close]]/AL293-1)</f>
        <v>2.6487448112274992E-2</v>
      </c>
      <c r="AN292" s="37">
        <v>42338</v>
      </c>
      <c r="AO292" s="44">
        <v>59.14</v>
      </c>
      <c r="AP292" s="36">
        <f>IF(ISBLANK(AO293),"",Short3[[#This Row],[Adj Close]]/AO293-1)</f>
        <v>-5.7680050987890308E-2</v>
      </c>
    </row>
    <row r="293" spans="1:42" x14ac:dyDescent="0.25">
      <c r="A293" s="37">
        <v>42331</v>
      </c>
      <c r="B293" s="39">
        <v>2090.110107</v>
      </c>
      <c r="C293" s="36">
        <f>IF(ISBLANK(B294), "", GSPC[[#This Row],[Adj Close]]/B294-1)</f>
        <v>4.5002801835281048E-4</v>
      </c>
      <c r="D293" s="37">
        <v>42331</v>
      </c>
      <c r="E293" s="44">
        <v>51.22</v>
      </c>
      <c r="F293" s="36">
        <f>IF(ISBLANK(E294), "", Long0[[#This Row],[Adj Close]]/E294-1)</f>
        <v>0.18564814814814801</v>
      </c>
      <c r="G293" s="29">
        <v>42331</v>
      </c>
      <c r="H293" s="44">
        <v>31.51</v>
      </c>
      <c r="I293" s="33">
        <f>IF(ISBLANK(H294),"",Long1[[#This Row],[Adj Close]]/H294-1)</f>
        <v>-5.9936908517349563E-3</v>
      </c>
      <c r="J293" s="37">
        <v>42331</v>
      </c>
      <c r="K293" s="44">
        <v>32.31</v>
      </c>
      <c r="L293" s="36">
        <f>IF(ISBLANK(K294),"",Long2[[#This Row],[Adj Close]]/K294-1)</f>
        <v>2.0530638029058856E-2</v>
      </c>
      <c r="M293" s="29">
        <v>42331</v>
      </c>
      <c r="N293" s="44">
        <v>34.11</v>
      </c>
      <c r="O293" s="33">
        <f>IF(ISBLANK(N294),"",Long3[[#This Row],[Adj Close]]/N294-1)</f>
        <v>2.4016811768237778E-2</v>
      </c>
      <c r="P293" s="37">
        <v>42331</v>
      </c>
      <c r="Q293" s="44">
        <v>27.532815299999999</v>
      </c>
      <c r="R293" s="36">
        <f>IF(ISBLANK(Q294),"",Long4[[#This Row],[Adj Close]]/Q294-1)</f>
        <v>-1.7636684303351524E-3</v>
      </c>
      <c r="S293" s="29">
        <v>42331</v>
      </c>
      <c r="T293" s="44">
        <v>15.797114240999999</v>
      </c>
      <c r="U293" s="33">
        <f>IF(ISBLANK(T294),"",Long5[[#This Row],[Adj Close]]/T294-1)</f>
        <v>-3.9234002821347813E-2</v>
      </c>
      <c r="V293" s="37">
        <v>42331</v>
      </c>
      <c r="W293" s="44">
        <v>48.18</v>
      </c>
      <c r="X293" s="36">
        <f>IF(ISBLANK(W294),"",Long6[[#This Row],[Adj Close]]/W294-1)</f>
        <v>0.19286952215895026</v>
      </c>
      <c r="AE293" s="29">
        <v>42331</v>
      </c>
      <c r="AF293" s="44">
        <v>46.07</v>
      </c>
      <c r="AG293" s="33">
        <f>IF(ISBLANK(AF294),"",Short0[[#This Row],[Adj Close]]/AF294-1)</f>
        <v>8.6899847925270279E-4</v>
      </c>
      <c r="AH293" s="37">
        <v>42331</v>
      </c>
      <c r="AI293" s="44">
        <v>30.257396490000001</v>
      </c>
      <c r="AJ293" s="36">
        <f>IF(ISBLANK(AI294),"",Short1[[#This Row],[Adj Close]]/AI294-1)</f>
        <v>-9.7675786996175185E-2</v>
      </c>
      <c r="AK293" s="29">
        <v>42331</v>
      </c>
      <c r="AL293" s="44">
        <v>49.727642860000003</v>
      </c>
      <c r="AM293" s="33">
        <f>IF(ISBLANK(AL294),"",Short2[[#This Row],[Adj Close]]/AL294-1)</f>
        <v>3.8809034907597573E-2</v>
      </c>
      <c r="AN293" s="37">
        <v>42331</v>
      </c>
      <c r="AO293" s="44">
        <v>62.76</v>
      </c>
      <c r="AP293" s="36">
        <f>IF(ISBLANK(AO294),"",Short3[[#This Row],[Adj Close]]/AO294-1)</f>
        <v>6.7710105478053784E-2</v>
      </c>
    </row>
    <row r="294" spans="1:42" x14ac:dyDescent="0.25">
      <c r="A294" s="37">
        <v>42324</v>
      </c>
      <c r="B294" s="39">
        <v>2089.169922</v>
      </c>
      <c r="C294" s="36">
        <f>IF(ISBLANK(B295), "", GSPC[[#This Row],[Adj Close]]/B295-1)</f>
        <v>3.2688370830608271E-2</v>
      </c>
      <c r="D294" s="37">
        <v>42324</v>
      </c>
      <c r="E294" s="44">
        <v>43.2</v>
      </c>
      <c r="F294" s="36">
        <f>IF(ISBLANK(E295), "", Long0[[#This Row],[Adj Close]]/E295-1)</f>
        <v>-3.5498995311453396E-2</v>
      </c>
      <c r="G294" s="29">
        <v>42324</v>
      </c>
      <c r="H294" s="44">
        <v>31.7</v>
      </c>
      <c r="I294" s="33">
        <f>IF(ISBLANK(H295),"",Long1[[#This Row],[Adj Close]]/H295-1)</f>
        <v>7.6287349014620975E-3</v>
      </c>
      <c r="J294" s="37">
        <v>42324</v>
      </c>
      <c r="K294" s="44">
        <v>31.66</v>
      </c>
      <c r="L294" s="36">
        <f>IF(ISBLANK(K295),"",Long2[[#This Row],[Adj Close]]/K295-1)</f>
        <v>-3.0915212733394593E-2</v>
      </c>
      <c r="M294" s="29">
        <v>42324</v>
      </c>
      <c r="N294" s="44">
        <v>33.31</v>
      </c>
      <c r="O294" s="33">
        <f>IF(ISBLANK(N295),"",Long3[[#This Row],[Adj Close]]/N295-1)</f>
        <v>-2.6592635885447025E-2</v>
      </c>
      <c r="P294" s="37">
        <v>42324</v>
      </c>
      <c r="Q294" s="44">
        <v>27.581459850000002</v>
      </c>
      <c r="R294" s="36">
        <f>IF(ISBLANK(Q295),"",Long4[[#This Row],[Adj Close]]/Q295-1)</f>
        <v>-4.7058823529411709E-2</v>
      </c>
      <c r="S294" s="29">
        <v>42324</v>
      </c>
      <c r="T294" s="44">
        <v>16.442207871000001</v>
      </c>
      <c r="U294" s="33">
        <f>IF(ISBLANK(T295),"",Long5[[#This Row],[Adj Close]]/T295-1)</f>
        <v>-9.0870488297924101E-2</v>
      </c>
      <c r="V294" s="37">
        <v>42324</v>
      </c>
      <c r="W294" s="44">
        <v>40.39</v>
      </c>
      <c r="X294" s="36">
        <f>IF(ISBLANK(W295),"",Long6[[#This Row],[Adj Close]]/W295-1)</f>
        <v>0.12413025327024774</v>
      </c>
      <c r="AE294" s="29">
        <v>42324</v>
      </c>
      <c r="AF294" s="44">
        <v>46.03</v>
      </c>
      <c r="AG294" s="33">
        <f>IF(ISBLANK(AF295),"",Short0[[#This Row],[Adj Close]]/AF295-1)</f>
        <v>-7.1039354187689141E-2</v>
      </c>
      <c r="AH294" s="37">
        <v>42324</v>
      </c>
      <c r="AI294" s="44">
        <v>33.532732529999997</v>
      </c>
      <c r="AJ294" s="36">
        <f>IF(ISBLANK(AI295),"",Short1[[#This Row],[Adj Close]]/AI295-1)</f>
        <v>-2.941176470588247E-2</v>
      </c>
      <c r="AK294" s="29">
        <v>42324</v>
      </c>
      <c r="AL294" s="44">
        <v>47.8698598</v>
      </c>
      <c r="AM294" s="33">
        <f>IF(ISBLANK(AL295),"",Short2[[#This Row],[Adj Close]]/AL295-1)</f>
        <v>-7.5402486244140476E-3</v>
      </c>
      <c r="AN294" s="37">
        <v>42324</v>
      </c>
      <c r="AO294" s="44">
        <v>58.78</v>
      </c>
      <c r="AP294" s="36">
        <f>IF(ISBLANK(AO295),"",Short3[[#This Row],[Adj Close]]/AO295-1)</f>
        <v>6.1969286359530251E-2</v>
      </c>
    </row>
    <row r="295" spans="1:42" x14ac:dyDescent="0.25">
      <c r="A295" s="37">
        <v>42317</v>
      </c>
      <c r="B295" s="39">
        <v>2023.040039</v>
      </c>
      <c r="C295" s="36">
        <f>IF(ISBLANK(B296), "", GSPC[[#This Row],[Adj Close]]/B296-1)</f>
        <v>-3.6280446731012717E-2</v>
      </c>
      <c r="D295" s="37">
        <v>42317</v>
      </c>
      <c r="E295" s="44">
        <v>44.79</v>
      </c>
      <c r="F295" s="36">
        <f>IF(ISBLANK(E296), "", Long0[[#This Row],[Adj Close]]/E296-1)</f>
        <v>-2.162516382699875E-2</v>
      </c>
      <c r="G295" s="29">
        <v>42317</v>
      </c>
      <c r="H295" s="44">
        <v>31.46</v>
      </c>
      <c r="I295" s="33">
        <f>IF(ISBLANK(H296),"",Long1[[#This Row],[Adj Close]]/H296-1)</f>
        <v>0.20906994619523456</v>
      </c>
      <c r="J295" s="37">
        <v>42317</v>
      </c>
      <c r="K295" s="44">
        <v>32.67</v>
      </c>
      <c r="L295" s="36">
        <f>IF(ISBLANK(K296),"",Long2[[#This Row],[Adj Close]]/K296-1)</f>
        <v>-5.7414887478361099E-2</v>
      </c>
      <c r="M295" s="29">
        <v>42317</v>
      </c>
      <c r="N295" s="44">
        <v>34.22</v>
      </c>
      <c r="O295" s="33">
        <f>IF(ISBLANK(N296),"",Long3[[#This Row],[Adj Close]]/N296-1)</f>
        <v>1.2725658478839996E-2</v>
      </c>
      <c r="P295" s="37">
        <v>42317</v>
      </c>
      <c r="Q295" s="44">
        <v>28.94350725</v>
      </c>
      <c r="R295" s="36">
        <f>IF(ISBLANK(Q296),"",Long4[[#This Row],[Adj Close]]/Q296-1)</f>
        <v>7.1090047393365108E-3</v>
      </c>
      <c r="S295" s="29">
        <v>42317</v>
      </c>
      <c r="T295" s="44">
        <v>18.085660689000001</v>
      </c>
      <c r="U295" s="33">
        <f>IF(ISBLANK(T296),"",Long5[[#This Row],[Adj Close]]/T296-1)</f>
        <v>-3.4440344420386348E-2</v>
      </c>
      <c r="V295" s="37">
        <v>42317</v>
      </c>
      <c r="W295" s="44">
        <v>35.93</v>
      </c>
      <c r="X295" s="36">
        <f>IF(ISBLANK(W296),"",Long6[[#This Row],[Adj Close]]/W296-1)</f>
        <v>1.6982734220209572E-2</v>
      </c>
      <c r="AE295" s="29">
        <v>42317</v>
      </c>
      <c r="AF295" s="44">
        <v>49.55</v>
      </c>
      <c r="AG295" s="33">
        <f>IF(ISBLANK(AF296),"",Short0[[#This Row],[Adj Close]]/AF296-1)</f>
        <v>1.4329580348003912E-2</v>
      </c>
      <c r="AH295" s="37">
        <v>42317</v>
      </c>
      <c r="AI295" s="44">
        <v>34.548875940000002</v>
      </c>
      <c r="AJ295" s="36">
        <f>IF(ISBLANK(AI296),"",Short1[[#This Row],[Adj Close]]/AI296-1)</f>
        <v>1.6250725478816008E-2</v>
      </c>
      <c r="AK295" s="29">
        <v>42317</v>
      </c>
      <c r="AL295" s="44">
        <v>48.233552779999997</v>
      </c>
      <c r="AM295" s="33">
        <f>IF(ISBLANK(AL296),"",Short2[[#This Row],[Adj Close]]/AL296-1)</f>
        <v>-3.857084855866888E-3</v>
      </c>
      <c r="AN295" s="37">
        <v>42317</v>
      </c>
      <c r="AO295" s="44">
        <v>55.35</v>
      </c>
      <c r="AP295" s="36">
        <f>IF(ISBLANK(AO296),"",Short3[[#This Row],[Adj Close]]/AO296-1)</f>
        <v>-1.1254019292604389E-2</v>
      </c>
    </row>
    <row r="296" spans="1:42" x14ac:dyDescent="0.25">
      <c r="A296" s="37">
        <v>42310</v>
      </c>
      <c r="B296" s="39">
        <v>2099.1999510000001</v>
      </c>
      <c r="C296" s="36">
        <f>IF(ISBLANK(B297), "", GSPC[[#This Row],[Adj Close]]/B297-1)</f>
        <v>9.5413218389690524E-3</v>
      </c>
      <c r="D296" s="37">
        <v>42310</v>
      </c>
      <c r="E296" s="44">
        <v>45.78</v>
      </c>
      <c r="F296" s="36">
        <f>IF(ISBLANK(E297), "", Long0[[#This Row],[Adj Close]]/E297-1)</f>
        <v>0.16905005107252302</v>
      </c>
      <c r="G296" s="29">
        <v>42310</v>
      </c>
      <c r="H296" s="44">
        <v>26.02</v>
      </c>
      <c r="I296" s="33">
        <f>IF(ISBLANK(H297),"",Long1[[#This Row],[Adj Close]]/H297-1)</f>
        <v>-5.6562726613488046E-2</v>
      </c>
      <c r="J296" s="37">
        <v>42310</v>
      </c>
      <c r="K296" s="44">
        <v>34.659999999999997</v>
      </c>
      <c r="L296" s="36">
        <f>IF(ISBLANK(K297),"",Long2[[#This Row],[Adj Close]]/K297-1)</f>
        <v>-1.4220705346985163E-2</v>
      </c>
      <c r="M296" s="29">
        <v>42310</v>
      </c>
      <c r="N296" s="44">
        <v>33.79</v>
      </c>
      <c r="O296" s="33">
        <f>IF(ISBLANK(N297),"",Long3[[#This Row],[Adj Close]]/N297-1)</f>
        <v>-2.7625899280575572E-2</v>
      </c>
      <c r="P296" s="37">
        <v>42310</v>
      </c>
      <c r="Q296" s="44">
        <v>28.739200140000001</v>
      </c>
      <c r="R296" s="36">
        <f>IF(ISBLANK(Q297),"",Long4[[#This Row],[Adj Close]]/Q297-1)</f>
        <v>1.8620689655172384E-2</v>
      </c>
      <c r="S296" s="29">
        <v>42310</v>
      </c>
      <c r="T296" s="44">
        <v>18.730754318999999</v>
      </c>
      <c r="U296" s="33">
        <f>IF(ISBLANK(T297),"",Long5[[#This Row],[Adj Close]]/T297-1)</f>
        <v>-4.3154178087478456E-2</v>
      </c>
      <c r="V296" s="37">
        <v>42310</v>
      </c>
      <c r="W296" s="44">
        <v>35.33</v>
      </c>
      <c r="X296" s="36">
        <f>IF(ISBLANK(W297),"",Long6[[#This Row],[Adj Close]]/W297-1)</f>
        <v>4.8056956392761752E-2</v>
      </c>
      <c r="AE296" s="29">
        <v>42310</v>
      </c>
      <c r="AF296" s="44">
        <v>48.85</v>
      </c>
      <c r="AG296" s="33">
        <f>IF(ISBLANK(AF297),"",Short0[[#This Row],[Adj Close]]/AF297-1)</f>
        <v>4.8283261802575028E-2</v>
      </c>
      <c r="AH296" s="37">
        <v>42310</v>
      </c>
      <c r="AI296" s="44">
        <v>33.996409620000001</v>
      </c>
      <c r="AJ296" s="36">
        <f>IF(ISBLANK(AI297),"",Short1[[#This Row],[Adj Close]]/AI297-1)</f>
        <v>-1.9908987485779184E-2</v>
      </c>
      <c r="AK296" s="29">
        <v>42310</v>
      </c>
      <c r="AL296" s="44">
        <v>48.420314040000001</v>
      </c>
      <c r="AM296" s="33">
        <f>IF(ISBLANK(AL297),"",Short2[[#This Row],[Adj Close]]/AL297-1)</f>
        <v>-4.976851851851849E-2</v>
      </c>
      <c r="AN296" s="37">
        <v>42310</v>
      </c>
      <c r="AO296" s="44">
        <v>55.98</v>
      </c>
      <c r="AP296" s="36">
        <f>IF(ISBLANK(AO297),"",Short3[[#This Row],[Adj Close]]/AO297-1)</f>
        <v>-1.8927444794952786E-2</v>
      </c>
    </row>
    <row r="297" spans="1:42" x14ac:dyDescent="0.25">
      <c r="A297" s="37">
        <v>42303</v>
      </c>
      <c r="B297" s="39">
        <v>2079.360107</v>
      </c>
      <c r="C297" s="36">
        <f>IF(ISBLANK(B298), "", GSPC[[#This Row],[Adj Close]]/B298-1)</f>
        <v>2.0288678885038713E-3</v>
      </c>
      <c r="D297" s="37">
        <v>42303</v>
      </c>
      <c r="E297" s="44">
        <v>39.159999999999997</v>
      </c>
      <c r="F297" s="36">
        <f>IF(ISBLANK(E298), "", Long0[[#This Row],[Adj Close]]/E298-1)</f>
        <v>-8.3547858647320394E-2</v>
      </c>
      <c r="G297" s="29">
        <v>42303</v>
      </c>
      <c r="H297" s="44">
        <v>27.58</v>
      </c>
      <c r="I297" s="33">
        <f>IF(ISBLANK(H298),"",Long1[[#This Row],[Adj Close]]/H298-1)</f>
        <v>-4.1362530413625365E-2</v>
      </c>
      <c r="J297" s="37">
        <v>42303</v>
      </c>
      <c r="K297" s="44">
        <v>35.159999999999997</v>
      </c>
      <c r="L297" s="36">
        <f>IF(ISBLANK(K298),"",Long2[[#This Row],[Adj Close]]/K298-1)</f>
        <v>6.5845977669622968E-3</v>
      </c>
      <c r="M297" s="29">
        <v>42303</v>
      </c>
      <c r="N297" s="44">
        <v>34.75</v>
      </c>
      <c r="O297" s="33">
        <f>IF(ISBLANK(N298),"",Long3[[#This Row],[Adj Close]]/N298-1)</f>
        <v>1.6379058204153418E-2</v>
      </c>
      <c r="P297" s="37">
        <v>42303</v>
      </c>
      <c r="Q297" s="44">
        <v>28.213839</v>
      </c>
      <c r="R297" s="36">
        <f>IF(ISBLANK(Q298),"",Long4[[#This Row],[Adj Close]]/Q298-1)</f>
        <v>2.0732550103661485E-3</v>
      </c>
      <c r="S297" s="29">
        <v>42303</v>
      </c>
      <c r="T297" s="44">
        <v>19.575519786000001</v>
      </c>
      <c r="U297" s="33">
        <f>IF(ISBLANK(T298),"",Long5[[#This Row],[Adj Close]]/T298-1)</f>
        <v>-5.0651769125417467E-2</v>
      </c>
      <c r="V297" s="37">
        <v>42303</v>
      </c>
      <c r="W297" s="44">
        <v>33.71</v>
      </c>
      <c r="X297" s="36">
        <f>IF(ISBLANK(W298),"",Long6[[#This Row],[Adj Close]]/W298-1)</f>
        <v>-0.14202087045049627</v>
      </c>
      <c r="AE297" s="29">
        <v>42303</v>
      </c>
      <c r="AF297" s="44">
        <v>46.6</v>
      </c>
      <c r="AG297" s="33">
        <f>IF(ISBLANK(AF298),"",Short0[[#This Row],[Adj Close]]/AF298-1)</f>
        <v>-5.7824504650222375E-2</v>
      </c>
      <c r="AH297" s="37">
        <v>42303</v>
      </c>
      <c r="AI297" s="44">
        <v>34.686992519999997</v>
      </c>
      <c r="AJ297" s="36">
        <f>IF(ISBLANK(AI298),"",Short1[[#This Row],[Adj Close]]/AI298-1)</f>
        <v>-9.0191657271703196E-3</v>
      </c>
      <c r="AK297" s="29">
        <v>42303</v>
      </c>
      <c r="AL297" s="44">
        <v>50.956335359999997</v>
      </c>
      <c r="AM297" s="33">
        <f>IF(ISBLANK(AL298),"",Short2[[#This Row],[Adj Close]]/AL298-1)</f>
        <v>4.1172926290419687E-2</v>
      </c>
      <c r="AN297" s="37">
        <v>42303</v>
      </c>
      <c r="AO297" s="44">
        <v>57.06</v>
      </c>
      <c r="AP297" s="36">
        <f>IF(ISBLANK(AO298),"",Short3[[#This Row],[Adj Close]]/AO298-1)</f>
        <v>1.5121864436932864E-2</v>
      </c>
    </row>
    <row r="298" spans="1:42" x14ac:dyDescent="0.25">
      <c r="A298" s="37">
        <v>42296</v>
      </c>
      <c r="B298" s="39">
        <v>2075.1499020000001</v>
      </c>
      <c r="C298" s="36">
        <f>IF(ISBLANK(B299), "", GSPC[[#This Row],[Adj Close]]/B299-1)</f>
        <v>2.0677640319591406E-2</v>
      </c>
      <c r="D298" s="37">
        <v>42296</v>
      </c>
      <c r="E298" s="44">
        <v>42.73</v>
      </c>
      <c r="F298" s="36">
        <f>IF(ISBLANK(E299), "", Long0[[#This Row],[Adj Close]]/E299-1)</f>
        <v>1.4061401453009381E-3</v>
      </c>
      <c r="G298" s="29">
        <v>42296</v>
      </c>
      <c r="H298" s="44">
        <v>28.77</v>
      </c>
      <c r="I298" s="33">
        <f>IF(ISBLANK(H299),"",Long1[[#This Row],[Adj Close]]/H299-1)</f>
        <v>-2.3752969121140111E-2</v>
      </c>
      <c r="J298" s="37">
        <v>42296</v>
      </c>
      <c r="K298" s="44">
        <v>34.93</v>
      </c>
      <c r="L298" s="36">
        <f>IF(ISBLANK(K299),"",Long2[[#This Row],[Adj Close]]/K299-1)</f>
        <v>3.0687518442018336E-2</v>
      </c>
      <c r="M298" s="29">
        <v>42296</v>
      </c>
      <c r="N298" s="44">
        <v>34.19</v>
      </c>
      <c r="O298" s="33">
        <f>IF(ISBLANK(N299),"",Long3[[#This Row],[Adj Close]]/N299-1)</f>
        <v>3.3242671501964249E-2</v>
      </c>
      <c r="P298" s="37">
        <v>42296</v>
      </c>
      <c r="Q298" s="44">
        <v>28.155465540000002</v>
      </c>
      <c r="R298" s="36">
        <f>IF(ISBLANK(Q299),"",Long4[[#This Row],[Adj Close]]/Q299-1)</f>
        <v>1.1888111888112007E-2</v>
      </c>
      <c r="S298" s="29">
        <v>42296</v>
      </c>
      <c r="T298" s="44">
        <v>20.619957092</v>
      </c>
      <c r="U298" s="33">
        <f>IF(ISBLANK(T299),"",Long5[[#This Row],[Adj Close]]/T299-1)</f>
        <v>-5.7894736834169902E-2</v>
      </c>
      <c r="V298" s="37">
        <v>42296</v>
      </c>
      <c r="W298" s="44">
        <v>39.29</v>
      </c>
      <c r="X298" s="36">
        <f>IF(ISBLANK(W299),"",Long6[[#This Row],[Adj Close]]/W299-1)</f>
        <v>8.0285949958757374E-2</v>
      </c>
      <c r="AE298" s="29">
        <v>42296</v>
      </c>
      <c r="AF298" s="44">
        <v>49.46</v>
      </c>
      <c r="AG298" s="33">
        <f>IF(ISBLANK(AF299),"",Short0[[#This Row],[Adj Close]]/AF299-1)</f>
        <v>5.0329156933531571E-2</v>
      </c>
      <c r="AH298" s="37">
        <v>42296</v>
      </c>
      <c r="AI298" s="44">
        <v>35.002687559999998</v>
      </c>
      <c r="AJ298" s="36">
        <f>IF(ISBLANK(AI299),"",Short1[[#This Row],[Adj Close]]/AI299-1)</f>
        <v>-4.7516778523490122E-2</v>
      </c>
      <c r="AK298" s="29">
        <v>42296</v>
      </c>
      <c r="AL298" s="44">
        <v>48.941279659999999</v>
      </c>
      <c r="AM298" s="33">
        <f>IF(ISBLANK(AL299),"",Short2[[#This Row],[Adj Close]]/AL299-1)</f>
        <v>-2.5063638143724365E-2</v>
      </c>
      <c r="AN298" s="37">
        <v>42296</v>
      </c>
      <c r="AO298" s="44">
        <v>56.21</v>
      </c>
      <c r="AP298" s="36">
        <f>IF(ISBLANK(AO299),"",Short3[[#This Row],[Adj Close]]/AO299-1)</f>
        <v>-2.8383892141209399E-3</v>
      </c>
    </row>
    <row r="299" spans="1:42" x14ac:dyDescent="0.25">
      <c r="A299" s="37">
        <v>42289</v>
      </c>
      <c r="B299" s="39">
        <v>2033.1099850000001</v>
      </c>
      <c r="C299" s="36">
        <f>IF(ISBLANK(B300), "", GSPC[[#This Row],[Adj Close]]/B300-1)</f>
        <v>9.0426623112727089E-3</v>
      </c>
      <c r="D299" s="37">
        <v>42289</v>
      </c>
      <c r="E299" s="44">
        <v>42.67</v>
      </c>
      <c r="F299" s="36">
        <f>IF(ISBLANK(E300), "", Long0[[#This Row],[Adj Close]]/E300-1)</f>
        <v>3.0427432987201186E-2</v>
      </c>
      <c r="G299" s="29">
        <v>42289</v>
      </c>
      <c r="H299" s="44">
        <v>29.47</v>
      </c>
      <c r="I299" s="33">
        <f>IF(ISBLANK(H300),"",Long1[[#This Row],[Adj Close]]/H300-1)</f>
        <v>0.10664663912880212</v>
      </c>
      <c r="J299" s="37">
        <v>42289</v>
      </c>
      <c r="K299" s="44">
        <v>33.89</v>
      </c>
      <c r="L299" s="36">
        <f>IF(ISBLANK(K300),"",Long2[[#This Row],[Adj Close]]/K300-1)</f>
        <v>0.12441937624419386</v>
      </c>
      <c r="M299" s="29">
        <v>42289</v>
      </c>
      <c r="N299" s="44">
        <v>33.090000000000003</v>
      </c>
      <c r="O299" s="33">
        <f>IF(ISBLANK(N300),"",Long3[[#This Row],[Adj Close]]/N300-1)</f>
        <v>1.5030674846625791E-2</v>
      </c>
      <c r="P299" s="37">
        <v>42289</v>
      </c>
      <c r="Q299" s="44">
        <v>27.824682599999999</v>
      </c>
      <c r="R299" s="36">
        <f>IF(ISBLANK(Q300),"",Long4[[#This Row],[Adj Close]]/Q300-1)</f>
        <v>6.8759342301943027E-2</v>
      </c>
      <c r="S299" s="29">
        <v>42289</v>
      </c>
      <c r="T299" s="44">
        <v>21.887105293000001</v>
      </c>
      <c r="U299" s="33">
        <f>IF(ISBLANK(T300),"",Long5[[#This Row],[Adj Close]]/T300-1)</f>
        <v>0.18799499794536967</v>
      </c>
      <c r="V299" s="37">
        <v>42289</v>
      </c>
      <c r="W299" s="44">
        <v>36.369999999999997</v>
      </c>
      <c r="X299" s="36">
        <f>IF(ISBLANK(W300),"",Long6[[#This Row],[Adj Close]]/W300-1)</f>
        <v>0.10178733717055444</v>
      </c>
      <c r="AE299" s="29">
        <v>42289</v>
      </c>
      <c r="AF299" s="44">
        <v>47.09</v>
      </c>
      <c r="AG299" s="33">
        <f>IF(ISBLANK(AF300),"",Short0[[#This Row],[Adj Close]]/AF300-1)</f>
        <v>0.27339102217414846</v>
      </c>
      <c r="AH299" s="37">
        <v>42289</v>
      </c>
      <c r="AI299" s="44">
        <v>36.748875750000003</v>
      </c>
      <c r="AJ299" s="36">
        <f>IF(ISBLANK(AI300),"",Short1[[#This Row],[Adj Close]]/AI300-1)</f>
        <v>2.4219590958021175E-3</v>
      </c>
      <c r="AK299" s="29">
        <v>42289</v>
      </c>
      <c r="AL299" s="44">
        <v>50.199460780000003</v>
      </c>
      <c r="AM299" s="33">
        <f>IF(ISBLANK(AL300),"",Short2[[#This Row],[Adj Close]]/AL300-1)</f>
        <v>4.5873438459963278E-2</v>
      </c>
      <c r="AN299" s="37">
        <v>42289</v>
      </c>
      <c r="AO299" s="44">
        <v>56.37</v>
      </c>
      <c r="AP299" s="36">
        <f>IF(ISBLANK(AO300),"",Short3[[#This Row],[Adj Close]]/AO300-1)</f>
        <v>8.0472103004292084E-3</v>
      </c>
    </row>
    <row r="300" spans="1:42" x14ac:dyDescent="0.25">
      <c r="A300" s="37">
        <v>42282</v>
      </c>
      <c r="B300" s="39">
        <v>2014.8900149999999</v>
      </c>
      <c r="C300" s="36">
        <f>IF(ISBLANK(B301), "", GSPC[[#This Row],[Adj Close]]/B301-1)</f>
        <v>3.2556796535929688E-2</v>
      </c>
      <c r="D300" s="37">
        <v>42282</v>
      </c>
      <c r="E300" s="44">
        <v>41.41</v>
      </c>
      <c r="F300" s="36">
        <f>IF(ISBLANK(E301), "", Long0[[#This Row],[Adj Close]]/E301-1)</f>
        <v>-9.108867427568057E-2</v>
      </c>
      <c r="G300" s="29">
        <v>42282</v>
      </c>
      <c r="H300" s="44">
        <v>26.63</v>
      </c>
      <c r="I300" s="33">
        <f>IF(ISBLANK(H301),"",Long1[[#This Row],[Adj Close]]/H301-1)</f>
        <v>4.0234374999999822E-2</v>
      </c>
      <c r="J300" s="37">
        <v>42282</v>
      </c>
      <c r="K300" s="44">
        <v>30.14</v>
      </c>
      <c r="L300" s="36">
        <f>IF(ISBLANK(K301),"",Long2[[#This Row],[Adj Close]]/K301-1)</f>
        <v>-7.1186440677966201E-2</v>
      </c>
      <c r="M300" s="29">
        <v>42282</v>
      </c>
      <c r="N300" s="44">
        <v>32.6</v>
      </c>
      <c r="O300" s="33">
        <f>IF(ISBLANK(N301),"",Long3[[#This Row],[Adj Close]]/N301-1)</f>
        <v>3.2298923369221022E-2</v>
      </c>
      <c r="P300" s="37">
        <v>42282</v>
      </c>
      <c r="Q300" s="44">
        <v>26.034563160000001</v>
      </c>
      <c r="R300" s="36">
        <f>IF(ISBLANK(Q301),"",Long4[[#This Row],[Adj Close]]/Q301-1)</f>
        <v>-2.1929824561403466E-2</v>
      </c>
      <c r="S300" s="29">
        <v>42282</v>
      </c>
      <c r="T300" s="44">
        <v>18.423566875999999</v>
      </c>
      <c r="U300" s="33">
        <f>IF(ISBLANK(T301),"",Long5[[#This Row],[Adj Close]]/T301-1)</f>
        <v>-5.884660650614526E-2</v>
      </c>
      <c r="V300" s="37">
        <v>42282</v>
      </c>
      <c r="W300" s="44">
        <v>33.01</v>
      </c>
      <c r="X300" s="36">
        <f>IF(ISBLANK(W301),"",Long6[[#This Row],[Adj Close]]/W301-1)</f>
        <v>-7.3793490460157152E-2</v>
      </c>
      <c r="AE300" s="29">
        <v>42282</v>
      </c>
      <c r="AF300" s="44">
        <v>36.979999999999997</v>
      </c>
      <c r="AG300" s="33">
        <f>IF(ISBLANK(AF301),"",Short0[[#This Row],[Adj Close]]/AF301-1)</f>
        <v>-0.11742243436754185</v>
      </c>
      <c r="AH300" s="37">
        <v>42282</v>
      </c>
      <c r="AI300" s="44">
        <v>36.66008652</v>
      </c>
      <c r="AJ300" s="36">
        <f>IF(ISBLANK(AI301),"",Short1[[#This Row],[Adj Close]]/AI301-1)</f>
        <v>1.502321770008197E-2</v>
      </c>
      <c r="AK300" s="29">
        <v>42282</v>
      </c>
      <c r="AL300" s="44">
        <v>47.99764382</v>
      </c>
      <c r="AM300" s="33">
        <f>IF(ISBLANK(AL301),"",Short2[[#This Row],[Adj Close]]/AL301-1)</f>
        <v>-2.5738228252194739E-2</v>
      </c>
      <c r="AN300" s="37">
        <v>42282</v>
      </c>
      <c r="AO300" s="44">
        <v>55.92</v>
      </c>
      <c r="AP300" s="36">
        <f>IF(ISBLANK(AO301),"",Short3[[#This Row],[Adj Close]]/AO301-1)</f>
        <v>-3.3529208434151414E-2</v>
      </c>
    </row>
    <row r="301" spans="1:42" x14ac:dyDescent="0.25">
      <c r="A301" s="37">
        <v>42275</v>
      </c>
      <c r="B301" s="39">
        <v>1951.3599850000001</v>
      </c>
      <c r="C301" s="36">
        <f>IF(ISBLANK(B302), "", GSPC[[#This Row],[Adj Close]]/B302-1)</f>
        <v>1.0365869993082422E-2</v>
      </c>
      <c r="D301" s="37">
        <v>42275</v>
      </c>
      <c r="E301" s="44">
        <v>45.56</v>
      </c>
      <c r="F301" s="36">
        <f>IF(ISBLANK(E302), "", Long0[[#This Row],[Adj Close]]/E302-1)</f>
        <v>-7.7172371885760538E-2</v>
      </c>
      <c r="G301" s="29">
        <v>42275</v>
      </c>
      <c r="H301" s="44">
        <v>25.6</v>
      </c>
      <c r="I301" s="33">
        <f>IF(ISBLANK(H302),"",Long1[[#This Row],[Adj Close]]/H302-1)</f>
        <v>-0.19698870765370136</v>
      </c>
      <c r="J301" s="37">
        <v>42275</v>
      </c>
      <c r="K301" s="44">
        <v>32.450000000000003</v>
      </c>
      <c r="L301" s="36">
        <f>IF(ISBLANK(K302),"",Long2[[#This Row],[Adj Close]]/K302-1)</f>
        <v>-0.16430594900849849</v>
      </c>
      <c r="M301" s="29">
        <v>42275</v>
      </c>
      <c r="N301" s="44">
        <v>31.58</v>
      </c>
      <c r="O301" s="33">
        <f>IF(ISBLANK(N302),"",Long3[[#This Row],[Adj Close]]/N302-1)</f>
        <v>2.5324675324675194E-2</v>
      </c>
      <c r="P301" s="37">
        <v>42275</v>
      </c>
      <c r="Q301" s="44">
        <v>26.618297760000001</v>
      </c>
      <c r="R301" s="36">
        <f>IF(ISBLANK(Q302),"",Long4[[#This Row],[Adj Close]]/Q302-1)</f>
        <v>-4.366812227074246E-3</v>
      </c>
      <c r="S301" s="29">
        <v>42275</v>
      </c>
      <c r="T301" s="44">
        <v>19.575519786000001</v>
      </c>
      <c r="U301" s="33">
        <f>IF(ISBLANK(T302),"",Long5[[#This Row],[Adj Close]]/T302-1)</f>
        <v>-4.316816817939706E-2</v>
      </c>
      <c r="V301" s="37">
        <v>42275</v>
      </c>
      <c r="W301" s="44">
        <v>35.64</v>
      </c>
      <c r="X301" s="36">
        <f>IF(ISBLANK(W302),"",Long6[[#This Row],[Adj Close]]/W302-1)</f>
        <v>-8.5450346420323231E-2</v>
      </c>
      <c r="AE301" s="29">
        <v>42275</v>
      </c>
      <c r="AF301" s="44">
        <v>41.9</v>
      </c>
      <c r="AG301" s="33">
        <f>IF(ISBLANK(AF302),"",Short0[[#This Row],[Adj Close]]/AF302-1)</f>
        <v>-0.12067156348373553</v>
      </c>
      <c r="AH301" s="37">
        <v>42275</v>
      </c>
      <c r="AI301" s="44">
        <v>36.117485670000001</v>
      </c>
      <c r="AJ301" s="36">
        <f>IF(ISBLANK(AI302),"",Short1[[#This Row],[Adj Close]]/AI302-1)</f>
        <v>-4.2375098090504881E-2</v>
      </c>
      <c r="AK301" s="29">
        <v>42275</v>
      </c>
      <c r="AL301" s="44">
        <v>49.265654480000002</v>
      </c>
      <c r="AM301" s="33">
        <f>IF(ISBLANK(AL302),"",Short2[[#This Row],[Adj Close]]/AL302-1)</f>
        <v>-5.3982634956587394E-2</v>
      </c>
      <c r="AN301" s="37">
        <v>42275</v>
      </c>
      <c r="AO301" s="44">
        <v>57.86</v>
      </c>
      <c r="AP301" s="36">
        <f>IF(ISBLANK(AO302),"",Short3[[#This Row],[Adj Close]]/AO302-1)</f>
        <v>-1.3469735720375131E-2</v>
      </c>
    </row>
    <row r="302" spans="1:42" x14ac:dyDescent="0.25">
      <c r="A302" s="37">
        <v>42268</v>
      </c>
      <c r="B302" s="39">
        <v>1931.339966</v>
      </c>
      <c r="C302" s="36">
        <f>IF(ISBLANK(B303), "", GSPC[[#This Row],[Adj Close]]/B303-1)</f>
        <v>-1.3631079505778132E-2</v>
      </c>
      <c r="D302" s="37">
        <v>42268</v>
      </c>
      <c r="E302" s="44">
        <v>49.37</v>
      </c>
      <c r="F302" s="36">
        <f>IF(ISBLANK(E303), "", Long0[[#This Row],[Adj Close]]/E303-1)</f>
        <v>3.2845188284518878E-2</v>
      </c>
      <c r="G302" s="29">
        <v>42268</v>
      </c>
      <c r="H302" s="44">
        <v>31.88</v>
      </c>
      <c r="I302" s="33">
        <f>IF(ISBLANK(H303),"",Long1[[#This Row],[Adj Close]]/H303-1)</f>
        <v>5.4232804232804188E-2</v>
      </c>
      <c r="J302" s="37">
        <v>42268</v>
      </c>
      <c r="K302" s="44">
        <v>38.83</v>
      </c>
      <c r="L302" s="36">
        <f>IF(ISBLANK(K303),"",Long2[[#This Row],[Adj Close]]/K303-1)</f>
        <v>-1.571609632446147E-2</v>
      </c>
      <c r="M302" s="29">
        <v>42268</v>
      </c>
      <c r="N302" s="44">
        <v>30.8</v>
      </c>
      <c r="O302" s="33">
        <f>IF(ISBLANK(N303),"",Long3[[#This Row],[Adj Close]]/N303-1)</f>
        <v>4.3360433604336057E-2</v>
      </c>
      <c r="P302" s="37">
        <v>42268</v>
      </c>
      <c r="Q302" s="44">
        <v>26.735044680000001</v>
      </c>
      <c r="R302" s="36">
        <f>IF(ISBLANK(Q303),"",Long4[[#This Row],[Adj Close]]/Q303-1)</f>
        <v>6.593406593406792E-3</v>
      </c>
      <c r="S302" s="29">
        <v>42268</v>
      </c>
      <c r="T302" s="44">
        <v>20.458683684</v>
      </c>
      <c r="U302" s="33">
        <f>IF(ISBLANK(T303),"",Long5[[#This Row],[Adj Close]]/T303-1)</f>
        <v>-3.267973855838302E-2</v>
      </c>
      <c r="V302" s="37">
        <v>42268</v>
      </c>
      <c r="W302" s="44">
        <v>38.97</v>
      </c>
      <c r="X302" s="36">
        <f>IF(ISBLANK(W303),"",Long6[[#This Row],[Adj Close]]/W303-1)</f>
        <v>1.5372589890567889E-2</v>
      </c>
      <c r="AE302" s="29">
        <v>42268</v>
      </c>
      <c r="AF302" s="44">
        <v>47.65</v>
      </c>
      <c r="AG302" s="33">
        <f>IF(ISBLANK(AF303),"",Short0[[#This Row],[Adj Close]]/AF303-1)</f>
        <v>2.3850451224752822E-2</v>
      </c>
      <c r="AH302" s="37">
        <v>42268</v>
      </c>
      <c r="AI302" s="44">
        <v>37.715691810000003</v>
      </c>
      <c r="AJ302" s="36">
        <f>IF(ISBLANK(AI303),"",Short1[[#This Row],[Adj Close]]/AI303-1)</f>
        <v>2.4383708467309972E-2</v>
      </c>
      <c r="AK302" s="29">
        <v>42268</v>
      </c>
      <c r="AL302" s="44">
        <v>52.076902920000002</v>
      </c>
      <c r="AM302" s="33">
        <f>IF(ISBLANK(AL303),"",Short2[[#This Row],[Adj Close]]/AL303-1)</f>
        <v>3.4361577508785768E-2</v>
      </c>
      <c r="AN302" s="37">
        <v>42268</v>
      </c>
      <c r="AO302" s="44">
        <v>58.65</v>
      </c>
      <c r="AP302" s="36">
        <f>IF(ISBLANK(AO303),"",Short3[[#This Row],[Adj Close]]/AO303-1)</f>
        <v>-2.3476523476523514E-2</v>
      </c>
    </row>
    <row r="303" spans="1:42" x14ac:dyDescent="0.25">
      <c r="A303" s="37">
        <v>42261</v>
      </c>
      <c r="B303" s="39">
        <v>1958.030029</v>
      </c>
      <c r="C303" s="36">
        <f>IF(ISBLANK(B304), "", GSPC[[#This Row],[Adj Close]]/B304-1)</f>
        <v>-1.5400014913132809E-3</v>
      </c>
      <c r="D303" s="37">
        <v>42261</v>
      </c>
      <c r="E303" s="44">
        <v>47.8</v>
      </c>
      <c r="F303" s="36">
        <f>IF(ISBLANK(E304), "", Long0[[#This Row],[Adj Close]]/E304-1)</f>
        <v>8.0134964150146981E-3</v>
      </c>
      <c r="G303" s="29">
        <v>42261</v>
      </c>
      <c r="H303" s="44">
        <v>30.24</v>
      </c>
      <c r="I303" s="33">
        <f>IF(ISBLANK(H304),"",Long1[[#This Row],[Adj Close]]/H304-1)</f>
        <v>-0.12246082414393511</v>
      </c>
      <c r="J303" s="37">
        <v>42261</v>
      </c>
      <c r="K303" s="44">
        <v>39.450000000000003</v>
      </c>
      <c r="L303" s="36">
        <f>IF(ISBLANK(K304),"",Long2[[#This Row],[Adj Close]]/K304-1)</f>
        <v>-2.2789199900916435E-2</v>
      </c>
      <c r="M303" s="29">
        <v>42261</v>
      </c>
      <c r="N303" s="44">
        <v>29.52</v>
      </c>
      <c r="O303" s="33">
        <f>IF(ISBLANK(N304),"",Long3[[#This Row],[Adj Close]]/N304-1)</f>
        <v>-2.4454725710508995E-2</v>
      </c>
      <c r="P303" s="37">
        <v>42261</v>
      </c>
      <c r="Q303" s="44">
        <v>26.559924299999999</v>
      </c>
      <c r="R303" s="36">
        <f>IF(ISBLANK(Q304),"",Long4[[#This Row],[Adj Close]]/Q304-1)</f>
        <v>0</v>
      </c>
      <c r="S303" s="29">
        <v>42261</v>
      </c>
      <c r="T303" s="44">
        <v>21.149855429999999</v>
      </c>
      <c r="U303" s="33">
        <f>IF(ISBLANK(T304),"",Long5[[#This Row],[Adj Close]]/T304-1)</f>
        <v>2.6845637590735327E-2</v>
      </c>
      <c r="V303" s="37">
        <v>42261</v>
      </c>
      <c r="W303" s="44">
        <v>38.380000000000003</v>
      </c>
      <c r="X303" s="36">
        <f>IF(ISBLANK(W304),"",Long6[[#This Row],[Adj Close]]/W304-1)</f>
        <v>5.5845942228335721E-2</v>
      </c>
      <c r="AE303" s="29">
        <v>42261</v>
      </c>
      <c r="AF303" s="44">
        <v>46.54</v>
      </c>
      <c r="AG303" s="33">
        <f>IF(ISBLANK(AF304),"",Short0[[#This Row],[Adj Close]]/AF304-1)</f>
        <v>-2.3704636039437843E-2</v>
      </c>
      <c r="AH303" s="37">
        <v>42261</v>
      </c>
      <c r="AI303" s="44">
        <v>36.817934039999997</v>
      </c>
      <c r="AJ303" s="36">
        <f>IF(ISBLANK(AI304),"",Short1[[#This Row],[Adj Close]]/AI304-1)</f>
        <v>1.6339869281045694E-2</v>
      </c>
      <c r="AK303" s="29">
        <v>42261</v>
      </c>
      <c r="AL303" s="44">
        <v>50.346903879999999</v>
      </c>
      <c r="AM303" s="33">
        <f>IF(ISBLANK(AL304),"",Short2[[#This Row],[Adj Close]]/AL304-1)</f>
        <v>-8.1332300542216185E-3</v>
      </c>
      <c r="AN303" s="37">
        <v>42261</v>
      </c>
      <c r="AO303" s="44">
        <v>60.06</v>
      </c>
      <c r="AP303" s="36">
        <f>IF(ISBLANK(AO304),"",Short3[[#This Row],[Adj Close]]/AO304-1)</f>
        <v>2.3364485981307581E-3</v>
      </c>
    </row>
    <row r="304" spans="1:42" x14ac:dyDescent="0.25">
      <c r="A304" s="37">
        <v>42254</v>
      </c>
      <c r="B304" s="39">
        <v>1961.0500489999999</v>
      </c>
      <c r="C304" s="36">
        <f>IF(ISBLANK(B305), "", GSPC[[#This Row],[Adj Close]]/B305-1)</f>
        <v>2.0731659362914323E-2</v>
      </c>
      <c r="D304" s="37">
        <v>42254</v>
      </c>
      <c r="E304" s="44">
        <v>47.42</v>
      </c>
      <c r="F304" s="36">
        <f>IF(ISBLANK(E305), "", Long0[[#This Row],[Adj Close]]/E305-1)</f>
        <v>-7.9044474655272867E-2</v>
      </c>
      <c r="G304" s="29">
        <v>42254</v>
      </c>
      <c r="H304" s="44">
        <v>34.46</v>
      </c>
      <c r="I304" s="33">
        <f>IF(ISBLANK(H305),"",Long1[[#This Row],[Adj Close]]/H305-1)</f>
        <v>-3.3922063358564625E-2</v>
      </c>
      <c r="J304" s="37">
        <v>42254</v>
      </c>
      <c r="K304" s="44">
        <v>40.369999999999997</v>
      </c>
      <c r="L304" s="36">
        <f>IF(ISBLANK(K305),"",Long2[[#This Row],[Adj Close]]/K305-1)</f>
        <v>-4.4389642416768904E-3</v>
      </c>
      <c r="M304" s="29">
        <v>42254</v>
      </c>
      <c r="N304" s="44">
        <v>30.26</v>
      </c>
      <c r="O304" s="33">
        <f>IF(ISBLANK(N305),"",Long3[[#This Row],[Adj Close]]/N305-1)</f>
        <v>-4.6929133858267691E-2</v>
      </c>
      <c r="P304" s="37">
        <v>42254</v>
      </c>
      <c r="Q304" s="44">
        <v>26.559924299999999</v>
      </c>
      <c r="R304" s="36">
        <f>IF(ISBLANK(Q305),"",Long4[[#This Row],[Adj Close]]/Q305-1)</f>
        <v>4.0456050018387035E-3</v>
      </c>
      <c r="S304" s="29">
        <v>42254</v>
      </c>
      <c r="T304" s="44">
        <v>20.596918033000001</v>
      </c>
      <c r="U304" s="33">
        <f>IF(ISBLANK(T305),"",Long5[[#This Row],[Adj Close]]/T305-1)</f>
        <v>-3.0368763572597102E-2</v>
      </c>
      <c r="V304" s="37">
        <v>42254</v>
      </c>
      <c r="W304" s="44">
        <v>36.35</v>
      </c>
      <c r="X304" s="36">
        <f>IF(ISBLANK(W305),"",Long6[[#This Row],[Adj Close]]/W305-1)</f>
        <v>-3.9630118890356725E-2</v>
      </c>
      <c r="AE304" s="29">
        <v>42254</v>
      </c>
      <c r="AF304" s="44">
        <v>47.67</v>
      </c>
      <c r="AG304" s="33">
        <f>IF(ISBLANK(AF305),"",Short0[[#This Row],[Adj Close]]/AF305-1)</f>
        <v>8.6754126110877294E-3</v>
      </c>
      <c r="AH304" s="37">
        <v>42254</v>
      </c>
      <c r="AI304" s="44">
        <v>36.226005839999999</v>
      </c>
      <c r="AJ304" s="36">
        <f>IF(ISBLANK(AI305),"",Short1[[#This Row],[Adj Close]]/AI305-1)</f>
        <v>2.5698324022346286E-2</v>
      </c>
      <c r="AK304" s="29">
        <v>42254</v>
      </c>
      <c r="AL304" s="44">
        <v>50.759744560000001</v>
      </c>
      <c r="AM304" s="33">
        <f>IF(ISBLANK(AL305),"",Short2[[#This Row],[Adj Close]]/AL305-1)</f>
        <v>6.4314948353147994E-3</v>
      </c>
      <c r="AN304" s="37">
        <v>42254</v>
      </c>
      <c r="AO304" s="44">
        <v>59.92</v>
      </c>
      <c r="AP304" s="36">
        <f>IF(ISBLANK(AO305),"",Short3[[#This Row],[Adj Close]]/AO305-1)</f>
        <v>-6.7247820672478142E-2</v>
      </c>
    </row>
    <row r="305" spans="1:42" x14ac:dyDescent="0.25">
      <c r="A305" s="37">
        <v>42247</v>
      </c>
      <c r="B305" s="39">
        <v>1921.219971</v>
      </c>
      <c r="C305" s="36">
        <f>IF(ISBLANK(B306), "", GSPC[[#This Row],[Adj Close]]/B306-1)</f>
        <v>-3.4014301673850778E-2</v>
      </c>
      <c r="D305" s="37">
        <v>42247</v>
      </c>
      <c r="E305" s="44">
        <v>51.49</v>
      </c>
      <c r="F305" s="36">
        <f>IF(ISBLANK(E306), "", Long0[[#This Row],[Adj Close]]/E306-1)</f>
        <v>-2.9040165943805429E-2</v>
      </c>
      <c r="G305" s="29">
        <v>42247</v>
      </c>
      <c r="H305" s="44">
        <v>35.67</v>
      </c>
      <c r="I305" s="33">
        <f>IF(ISBLANK(H306),"",Long1[[#This Row],[Adj Close]]/H306-1)</f>
        <v>-3.9062499999999889E-2</v>
      </c>
      <c r="J305" s="37">
        <v>42247</v>
      </c>
      <c r="K305" s="44">
        <v>40.549999999999997</v>
      </c>
      <c r="L305" s="36">
        <f>IF(ISBLANK(K306),"",Long2[[#This Row],[Adj Close]]/K306-1)</f>
        <v>-2.2420443587271022E-2</v>
      </c>
      <c r="M305" s="29">
        <v>42247</v>
      </c>
      <c r="N305" s="44">
        <v>31.75</v>
      </c>
      <c r="O305" s="33">
        <f>IF(ISBLANK(N306),"",Long3[[#This Row],[Adj Close]]/N306-1)</f>
        <v>-4.854659874138445E-2</v>
      </c>
      <c r="P305" s="37">
        <v>42247</v>
      </c>
      <c r="Q305" s="44">
        <v>26.452906290000001</v>
      </c>
      <c r="R305" s="36">
        <f>IF(ISBLANK(Q306),"",Long4[[#This Row],[Adj Close]]/Q306-1)</f>
        <v>-2.7191413237924844E-2</v>
      </c>
      <c r="S305" s="29">
        <v>42247</v>
      </c>
      <c r="T305" s="44">
        <v>21.242011663</v>
      </c>
      <c r="U305" s="33">
        <f>IF(ISBLANK(T306),"",Long5[[#This Row],[Adj Close]]/T306-1)</f>
        <v>-1.178992496258402E-2</v>
      </c>
      <c r="V305" s="37">
        <v>42247</v>
      </c>
      <c r="W305" s="44">
        <v>37.85</v>
      </c>
      <c r="X305" s="36">
        <f>IF(ISBLANK(W306),"",Long6[[#This Row],[Adj Close]]/W306-1)</f>
        <v>5.4317548746518174E-2</v>
      </c>
      <c r="AE305" s="29">
        <v>42247</v>
      </c>
      <c r="AF305" s="44">
        <v>47.26</v>
      </c>
      <c r="AG305" s="33">
        <f>IF(ISBLANK(AF306),"",Short0[[#This Row],[Adj Close]]/AF306-1)</f>
        <v>-3.3537832310838511E-2</v>
      </c>
      <c r="AH305" s="37">
        <v>42247</v>
      </c>
      <c r="AI305" s="44">
        <v>35.3183826</v>
      </c>
      <c r="AJ305" s="36">
        <f>IF(ISBLANK(AI306),"",Short1[[#This Row],[Adj Close]]/AI306-1)</f>
        <v>0.13903913458479167</v>
      </c>
      <c r="AK305" s="29">
        <v>42247</v>
      </c>
      <c r="AL305" s="44">
        <v>50.435369739999999</v>
      </c>
      <c r="AM305" s="33">
        <f>IF(ISBLANK(AL306),"",Short2[[#This Row],[Adj Close]]/AL306-1)</f>
        <v>-5.5586232284189241E-2</v>
      </c>
      <c r="AN305" s="37">
        <v>42247</v>
      </c>
      <c r="AO305" s="44">
        <v>64.239999999999995</v>
      </c>
      <c r="AP305" s="36">
        <f>IF(ISBLANK(AO306),"",Short3[[#This Row],[Adj Close]]/AO306-1)</f>
        <v>-2.3295542786148093E-3</v>
      </c>
    </row>
    <row r="306" spans="1:42" x14ac:dyDescent="0.25">
      <c r="A306" s="37">
        <v>42240</v>
      </c>
      <c r="B306" s="39">
        <v>1988.869995</v>
      </c>
      <c r="C306" s="36">
        <f>IF(ISBLANK(B307), "", GSPC[[#This Row],[Adj Close]]/B307-1)</f>
        <v>9.1227718762378895E-3</v>
      </c>
      <c r="D306" s="37">
        <v>42240</v>
      </c>
      <c r="E306" s="44">
        <v>53.03</v>
      </c>
      <c r="F306" s="36">
        <f>IF(ISBLANK(E307), "", Long0[[#This Row],[Adj Close]]/E307-1)</f>
        <v>-2.1947620804131263E-2</v>
      </c>
      <c r="G306" s="29">
        <v>42240</v>
      </c>
      <c r="H306" s="44">
        <v>37.119999999999997</v>
      </c>
      <c r="I306" s="33">
        <f>IF(ISBLANK(H307),"",Long1[[#This Row],[Adj Close]]/H307-1)</f>
        <v>-2.7763226820324838E-2</v>
      </c>
      <c r="J306" s="37">
        <v>42240</v>
      </c>
      <c r="K306" s="44">
        <v>41.48</v>
      </c>
      <c r="L306" s="36">
        <f>IF(ISBLANK(K307),"",Long2[[#This Row],[Adj Close]]/K307-1)</f>
        <v>-4.2916474388555725E-2</v>
      </c>
      <c r="M306" s="29">
        <v>42240</v>
      </c>
      <c r="N306" s="44">
        <v>33.369999999999997</v>
      </c>
      <c r="O306" s="33">
        <f>IF(ISBLANK(N307),"",Long3[[#This Row],[Adj Close]]/N307-1)</f>
        <v>6.6365007541477894E-3</v>
      </c>
      <c r="P306" s="37">
        <v>42240</v>
      </c>
      <c r="Q306" s="44">
        <v>27.192303450000001</v>
      </c>
      <c r="R306" s="36">
        <f>IF(ISBLANK(Q307),"",Long4[[#This Row],[Adj Close]]/Q307-1)</f>
        <v>-1.5151515151515138E-2</v>
      </c>
      <c r="S306" s="29">
        <v>42240</v>
      </c>
      <c r="T306" s="44">
        <v>21.495441303</v>
      </c>
      <c r="U306" s="33">
        <f>IF(ISBLANK(T307),"",Long5[[#This Row],[Adj Close]]/T307-1)</f>
        <v>-8.0184028939459306E-2</v>
      </c>
      <c r="V306" s="37">
        <v>42240</v>
      </c>
      <c r="W306" s="44">
        <v>35.9</v>
      </c>
      <c r="X306" s="36">
        <f>IF(ISBLANK(W307),"",Long6[[#This Row],[Adj Close]]/W307-1)</f>
        <v>-0.10362047440699118</v>
      </c>
      <c r="AE306" s="29">
        <v>42240</v>
      </c>
      <c r="AF306" s="44">
        <v>48.9</v>
      </c>
      <c r="AG306" s="33">
        <f>IF(ISBLANK(AF307),"",Short0[[#This Row],[Adj Close]]/AF307-1)</f>
        <v>-7.9442771084337283E-2</v>
      </c>
      <c r="AH306" s="37">
        <v>42240</v>
      </c>
      <c r="AI306" s="44">
        <v>31.00717221</v>
      </c>
      <c r="AJ306" s="36">
        <f>IF(ISBLANK(AI307),"",Short1[[#This Row],[Adj Close]]/AI307-1)</f>
        <v>-8.8300220750552327E-3</v>
      </c>
      <c r="AK306" s="29">
        <v>42240</v>
      </c>
      <c r="AL306" s="44">
        <v>53.403890820000001</v>
      </c>
      <c r="AM306" s="33">
        <f>IF(ISBLANK(AL307),"",Short2[[#This Row],[Adj Close]]/AL307-1)</f>
        <v>3.6238794583253853E-2</v>
      </c>
      <c r="AN306" s="37">
        <v>42240</v>
      </c>
      <c r="AO306" s="44">
        <v>64.39</v>
      </c>
      <c r="AP306" s="36">
        <f>IF(ISBLANK(AO307),"",Short3[[#This Row],[Adj Close]]/AO307-1)</f>
        <v>-6.6405683630563983E-2</v>
      </c>
    </row>
    <row r="307" spans="1:42" x14ac:dyDescent="0.25">
      <c r="A307" s="37">
        <v>42233</v>
      </c>
      <c r="B307" s="39">
        <v>1970.8900149999999</v>
      </c>
      <c r="C307" s="36">
        <f>IF(ISBLANK(B308), "", GSPC[[#This Row],[Adj Close]]/B308-1)</f>
        <v>-5.7684778560435745E-2</v>
      </c>
      <c r="D307" s="37">
        <v>42233</v>
      </c>
      <c r="E307" s="44">
        <v>54.22</v>
      </c>
      <c r="F307" s="36">
        <f>IF(ISBLANK(E308), "", Long0[[#This Row],[Adj Close]]/E308-1)</f>
        <v>-2.1299638989169645E-2</v>
      </c>
      <c r="G307" s="29">
        <v>42233</v>
      </c>
      <c r="H307" s="44">
        <v>38.18</v>
      </c>
      <c r="I307" s="33">
        <f>IF(ISBLANK(H308),"",Long1[[#This Row],[Adj Close]]/H308-1)</f>
        <v>-9.7826086956521729E-2</v>
      </c>
      <c r="J307" s="37">
        <v>42233</v>
      </c>
      <c r="K307" s="44">
        <v>43.34</v>
      </c>
      <c r="L307" s="36">
        <f>IF(ISBLANK(K308),"",Long2[[#This Row],[Adj Close]]/K308-1)</f>
        <v>-2.9121863799283054E-2</v>
      </c>
      <c r="M307" s="29">
        <v>42233</v>
      </c>
      <c r="N307" s="44">
        <v>33.15</v>
      </c>
      <c r="O307" s="33">
        <f>IF(ISBLANK(N308),"",Long3[[#This Row],[Adj Close]]/N308-1)</f>
        <v>3.3032097226550095E-2</v>
      </c>
      <c r="P307" s="37">
        <v>42233</v>
      </c>
      <c r="Q307" s="44">
        <v>27.610646580000001</v>
      </c>
      <c r="R307" s="36">
        <f>IF(ISBLANK(Q308),"",Long4[[#This Row],[Adj Close]]/Q308-1)</f>
        <v>2.8260869565217561E-2</v>
      </c>
      <c r="S307" s="29">
        <v>42233</v>
      </c>
      <c r="T307" s="44">
        <v>23.369284703999998</v>
      </c>
      <c r="U307" s="33">
        <f>IF(ISBLANK(T308),"",Long5[[#This Row],[Adj Close]]/T308-1)</f>
        <v>-3.2432432436237169E-2</v>
      </c>
      <c r="V307" s="37">
        <v>42233</v>
      </c>
      <c r="W307" s="44">
        <v>40.049999999999997</v>
      </c>
      <c r="X307" s="36">
        <f>IF(ISBLANK(W308),"",Long6[[#This Row],[Adj Close]]/W308-1)</f>
        <v>-0.10322436184505146</v>
      </c>
      <c r="AE307" s="29">
        <v>42233</v>
      </c>
      <c r="AF307" s="44">
        <v>53.12</v>
      </c>
      <c r="AG307" s="33">
        <f>IF(ISBLANK(AF308),"",Short0[[#This Row],[Adj Close]]/AF308-1)</f>
        <v>-5.1936462609316503E-2</v>
      </c>
      <c r="AH307" s="37">
        <v>42233</v>
      </c>
      <c r="AI307" s="44">
        <v>31.283405370000001</v>
      </c>
      <c r="AJ307" s="36">
        <f>IF(ISBLANK(AI308),"",Short1[[#This Row],[Adj Close]]/AI308-1)</f>
        <v>1.9286403085824633E-2</v>
      </c>
      <c r="AK307" s="29">
        <v>42233</v>
      </c>
      <c r="AL307" s="44">
        <v>51.53627822</v>
      </c>
      <c r="AM307" s="33">
        <f>IF(ISBLANK(AL308),"",Short2[[#This Row],[Adj Close]]/AL308-1)</f>
        <v>4.7552447552447585E-2</v>
      </c>
      <c r="AN307" s="37">
        <v>42233</v>
      </c>
      <c r="AO307" s="44">
        <v>68.97</v>
      </c>
      <c r="AP307" s="36">
        <f>IF(ISBLANK(AO308),"",Short3[[#This Row],[Adj Close]]/AO308-1)</f>
        <v>9.6618357487923134E-3</v>
      </c>
    </row>
    <row r="308" spans="1:42" x14ac:dyDescent="0.25">
      <c r="A308" s="37">
        <v>42226</v>
      </c>
      <c r="B308" s="39">
        <v>2091.540039</v>
      </c>
      <c r="C308" s="36">
        <f>IF(ISBLANK(B309), "", GSPC[[#This Row],[Adj Close]]/B309-1)</f>
        <v>6.7241876532464495E-3</v>
      </c>
      <c r="D308" s="37">
        <v>42226</v>
      </c>
      <c r="E308" s="44">
        <v>55.4</v>
      </c>
      <c r="F308" s="36">
        <f>IF(ISBLANK(E309), "", Long0[[#This Row],[Adj Close]]/E309-1)</f>
        <v>-1.685891748003554E-2</v>
      </c>
      <c r="G308" s="29">
        <v>42226</v>
      </c>
      <c r="H308" s="44">
        <v>42.32</v>
      </c>
      <c r="I308" s="33">
        <f>IF(ISBLANK(H309),"",Long1[[#This Row],[Adj Close]]/H309-1)</f>
        <v>-2.8020211299954023E-2</v>
      </c>
      <c r="J308" s="37">
        <v>42226</v>
      </c>
      <c r="K308" s="44">
        <v>44.64</v>
      </c>
      <c r="L308" s="36">
        <f>IF(ISBLANK(K309),"",Long2[[#This Row],[Adj Close]]/K309-1)</f>
        <v>4.2260098062105955E-2</v>
      </c>
      <c r="M308" s="29">
        <v>42226</v>
      </c>
      <c r="N308" s="44">
        <v>32.090000000000003</v>
      </c>
      <c r="O308" s="33">
        <f>IF(ISBLANK(N309),"",Long3[[#This Row],[Adj Close]]/N309-1)</f>
        <v>1.8406854966677377E-2</v>
      </c>
      <c r="P308" s="37">
        <v>42226</v>
      </c>
      <c r="Q308" s="44">
        <v>26.851791599999999</v>
      </c>
      <c r="R308" s="36">
        <f>IF(ISBLANK(Q309),"",Long4[[#This Row],[Adj Close]]/Q309-1)</f>
        <v>1.7699115044247815E-2</v>
      </c>
      <c r="S308" s="29">
        <v>42226</v>
      </c>
      <c r="T308" s="44">
        <v>24.152612683000001</v>
      </c>
      <c r="U308" s="33">
        <f>IF(ISBLANK(T309),"",Long5[[#This Row],[Adj Close]]/T309-1)</f>
        <v>-7.9601990034963155E-2</v>
      </c>
      <c r="V308" s="37">
        <v>42226</v>
      </c>
      <c r="W308" s="44">
        <v>44.66</v>
      </c>
      <c r="X308" s="36">
        <f>IF(ISBLANK(W309),"",Long6[[#This Row],[Adj Close]]/W309-1)</f>
        <v>-6.8224494053828577E-2</v>
      </c>
      <c r="AE308" s="29">
        <v>42226</v>
      </c>
      <c r="AF308" s="44">
        <v>56.03</v>
      </c>
      <c r="AG308" s="33">
        <f>IF(ISBLANK(AF309),"",Short0[[#This Row],[Adj Close]]/AF309-1)</f>
        <v>3.5707909301918583E-4</v>
      </c>
      <c r="AH308" s="37">
        <v>42226</v>
      </c>
      <c r="AI308" s="44">
        <v>30.691477169999999</v>
      </c>
      <c r="AJ308" s="36">
        <f>IF(ISBLANK(AI309),"",Short1[[#This Row],[Adj Close]]/AI309-1)</f>
        <v>-3.1444582814445954E-2</v>
      </c>
      <c r="AK308" s="29">
        <v>42226</v>
      </c>
      <c r="AL308" s="44">
        <v>49.196847699999999</v>
      </c>
      <c r="AM308" s="33">
        <f>IF(ISBLANK(AL309),"",Short2[[#This Row],[Adj Close]]/AL309-1)</f>
        <v>-4.0820237638942158E-2</v>
      </c>
      <c r="AN308" s="37">
        <v>42226</v>
      </c>
      <c r="AO308" s="44">
        <v>68.31</v>
      </c>
      <c r="AP308" s="36">
        <f>IF(ISBLANK(AO309),"",Short3[[#This Row],[Adj Close]]/AO309-1)</f>
        <v>-1.3574007220216622E-2</v>
      </c>
    </row>
    <row r="309" spans="1:42" x14ac:dyDescent="0.25">
      <c r="A309" s="37">
        <v>42219</v>
      </c>
      <c r="B309" s="39">
        <v>2077.570068</v>
      </c>
      <c r="C309" s="36">
        <f>IF(ISBLANK(B310), "", GSPC[[#This Row],[Adj Close]]/B310-1)</f>
        <v>-1.2486699987247274E-2</v>
      </c>
      <c r="D309" s="37">
        <v>42219</v>
      </c>
      <c r="E309" s="44">
        <v>56.35</v>
      </c>
      <c r="F309" s="36">
        <f>IF(ISBLANK(E310), "", Long0[[#This Row],[Adj Close]]/E310-1)</f>
        <v>-0.15339543269230771</v>
      </c>
      <c r="G309" s="29">
        <v>42219</v>
      </c>
      <c r="H309" s="44">
        <v>43.54</v>
      </c>
      <c r="I309" s="33">
        <f>IF(ISBLANK(H310),"",Long1[[#This Row],[Adj Close]]/H310-1)</f>
        <v>-1.2922239854908146E-2</v>
      </c>
      <c r="J309" s="37">
        <v>42219</v>
      </c>
      <c r="K309" s="44">
        <v>42.83</v>
      </c>
      <c r="L309" s="36">
        <f>IF(ISBLANK(K310),"",Long2[[#This Row],[Adj Close]]/K310-1)</f>
        <v>-2.5705186533212077E-2</v>
      </c>
      <c r="M309" s="29">
        <v>42219</v>
      </c>
      <c r="N309" s="44">
        <v>31.51</v>
      </c>
      <c r="O309" s="33">
        <f>IF(ISBLANK(N310),"",Long3[[#This Row],[Adj Close]]/N310-1)</f>
        <v>2.6050146532074159E-2</v>
      </c>
      <c r="P309" s="37">
        <v>42219</v>
      </c>
      <c r="Q309" s="44">
        <v>26.38480392</v>
      </c>
      <c r="R309" s="36">
        <f>IF(ISBLANK(Q310),"",Long4[[#This Row],[Adj Close]]/Q310-1)</f>
        <v>4.8165987402741806E-3</v>
      </c>
      <c r="S309" s="29">
        <v>42219</v>
      </c>
      <c r="T309" s="44">
        <v>26.241487292999999</v>
      </c>
      <c r="U309" s="33">
        <f>IF(ISBLANK(T310),"",Long5[[#This Row],[Adj Close]]/T310-1)</f>
        <v>8.3386176293940295E-2</v>
      </c>
      <c r="V309" s="37">
        <v>42219</v>
      </c>
      <c r="W309" s="44">
        <v>47.93</v>
      </c>
      <c r="X309" s="36">
        <f>IF(ISBLANK(W310),"",Long6[[#This Row],[Adj Close]]/W310-1)</f>
        <v>6.2985513331932363E-3</v>
      </c>
      <c r="AE309" s="29">
        <v>42219</v>
      </c>
      <c r="AF309" s="44">
        <v>56.01</v>
      </c>
      <c r="AG309" s="33">
        <f>IF(ISBLANK(AF310),"",Short0[[#This Row],[Adj Close]]/AF310-1)</f>
        <v>5.0242239368383235E-3</v>
      </c>
      <c r="AH309" s="37">
        <v>42219</v>
      </c>
      <c r="AI309" s="44">
        <v>31.687889640000002</v>
      </c>
      <c r="AJ309" s="36">
        <f>IF(ISBLANK(AI310),"",Short1[[#This Row],[Adj Close]]/AI310-1)</f>
        <v>-2.251978088861839E-2</v>
      </c>
      <c r="AK309" s="29">
        <v>42219</v>
      </c>
      <c r="AL309" s="44">
        <v>51.290539719999998</v>
      </c>
      <c r="AM309" s="33">
        <f>IF(ISBLANK(AL310),"",Short2[[#This Row],[Adj Close]]/AL310-1)</f>
        <v>-5.3373999237514846E-3</v>
      </c>
      <c r="AN309" s="37">
        <v>42219</v>
      </c>
      <c r="AO309" s="44">
        <v>69.25</v>
      </c>
      <c r="AP309" s="36">
        <f>IF(ISBLANK(AO310),"",Short3[[#This Row],[Adj Close]]/AO310-1)</f>
        <v>-7.4445335471798879E-2</v>
      </c>
    </row>
    <row r="310" spans="1:42" x14ac:dyDescent="0.25">
      <c r="A310" s="37">
        <v>42212</v>
      </c>
      <c r="B310" s="39">
        <v>2103.8400879999999</v>
      </c>
      <c r="C310" s="36">
        <f>IF(ISBLANK(B311), "", GSPC[[#This Row],[Adj Close]]/B311-1)</f>
        <v>1.1631854946708042E-2</v>
      </c>
      <c r="D310" s="37">
        <v>42212</v>
      </c>
      <c r="E310" s="44">
        <v>66.56</v>
      </c>
      <c r="F310" s="36">
        <f>IF(ISBLANK(E311), "", Long0[[#This Row],[Adj Close]]/E311-1)</f>
        <v>-2.746931618936288E-2</v>
      </c>
      <c r="G310" s="29">
        <v>42212</v>
      </c>
      <c r="H310" s="44">
        <v>44.11</v>
      </c>
      <c r="I310" s="33">
        <f>IF(ISBLANK(H311),"",Long1[[#This Row],[Adj Close]]/H311-1)</f>
        <v>-5.0376749192680426E-2</v>
      </c>
      <c r="J310" s="37">
        <v>42212</v>
      </c>
      <c r="K310" s="44">
        <v>43.96</v>
      </c>
      <c r="L310" s="36">
        <f>IF(ISBLANK(K311),"",Long2[[#This Row],[Adj Close]]/K311-1)</f>
        <v>-2.8937486193947426E-2</v>
      </c>
      <c r="M310" s="29">
        <v>42212</v>
      </c>
      <c r="N310" s="44">
        <v>30.71</v>
      </c>
      <c r="O310" s="33">
        <f>IF(ISBLANK(N311),"",Long3[[#This Row],[Adj Close]]/N311-1)</f>
        <v>-2.2597071928707857E-2</v>
      </c>
      <c r="P310" s="37">
        <v>42212</v>
      </c>
      <c r="Q310" s="44">
        <v>26.258328089999999</v>
      </c>
      <c r="R310" s="36">
        <f>IF(ISBLANK(Q311),"",Long4[[#This Row],[Adj Close]]/Q311-1)</f>
        <v>-1.6757741347905308E-2</v>
      </c>
      <c r="S310" s="29">
        <v>42212</v>
      </c>
      <c r="T310" s="44">
        <v>24.221729857</v>
      </c>
      <c r="U310" s="33">
        <f>IF(ISBLANK(T311),"",Long5[[#This Row],[Adj Close]]/T311-1)</f>
        <v>-4.7333543699322744E-3</v>
      </c>
      <c r="V310" s="37">
        <v>42212</v>
      </c>
      <c r="W310" s="44">
        <v>47.63</v>
      </c>
      <c r="X310" s="36">
        <f>IF(ISBLANK(W311),"",Long6[[#This Row],[Adj Close]]/W311-1)</f>
        <v>-1.4075760712067842E-2</v>
      </c>
      <c r="AE310" s="29">
        <v>42212</v>
      </c>
      <c r="AF310" s="44">
        <v>55.73</v>
      </c>
      <c r="AG310" s="33">
        <f>IF(ISBLANK(AF311),"",Short0[[#This Row],[Adj Close]]/AF311-1)</f>
        <v>1.4748725418790798E-2</v>
      </c>
      <c r="AH310" s="37">
        <v>42212</v>
      </c>
      <c r="AI310" s="44">
        <v>32.417934420000002</v>
      </c>
      <c r="AJ310" s="36">
        <f>IF(ISBLANK(AI311),"",Short1[[#This Row],[Adj Close]]/AI311-1)</f>
        <v>-5.845272206303731E-2</v>
      </c>
      <c r="AK310" s="29">
        <v>42212</v>
      </c>
      <c r="AL310" s="44">
        <v>51.565766840000002</v>
      </c>
      <c r="AM310" s="33">
        <f>IF(ISBLANK(AL311),"",Short2[[#This Row],[Adj Close]]/AL311-1)</f>
        <v>-7.9425113464446362E-3</v>
      </c>
      <c r="AN310" s="37">
        <v>42212</v>
      </c>
      <c r="AO310" s="44">
        <v>74.819999999999993</v>
      </c>
      <c r="AP310" s="36">
        <f>IF(ISBLANK(AO311),"",Short3[[#This Row],[Adj Close]]/AO311-1)</f>
        <v>3.057851239669418E-2</v>
      </c>
    </row>
    <row r="311" spans="1:42" x14ac:dyDescent="0.25">
      <c r="A311" s="37">
        <v>42205</v>
      </c>
      <c r="B311" s="39">
        <v>2079.6499020000001</v>
      </c>
      <c r="C311" s="36">
        <f>IF(ISBLANK(B312), "", GSPC[[#This Row],[Adj Close]]/B312-1)</f>
        <v>-2.2095885229403978E-2</v>
      </c>
      <c r="D311" s="37">
        <v>42205</v>
      </c>
      <c r="E311" s="44">
        <v>68.44</v>
      </c>
      <c r="F311" s="36" t="str">
        <f>IF(ISBLANK(E312), "", Long0[[#This Row],[Adj Close]]/E312-1)</f>
        <v/>
      </c>
      <c r="G311" s="29">
        <v>42205</v>
      </c>
      <c r="H311" s="44">
        <v>46.45</v>
      </c>
      <c r="I311" s="33" t="str">
        <f>IF(ISBLANK(H312),"",Long1[[#This Row],[Adj Close]]/H312-1)</f>
        <v/>
      </c>
      <c r="J311" s="37">
        <v>42205</v>
      </c>
      <c r="K311" s="44">
        <v>45.27</v>
      </c>
      <c r="L311" s="36" t="str">
        <f>IF(ISBLANK(K312),"",Long2[[#This Row],[Adj Close]]/K312-1)</f>
        <v/>
      </c>
      <c r="M311" s="29">
        <v>42205</v>
      </c>
      <c r="N311" s="44">
        <v>31.42</v>
      </c>
      <c r="O311" s="33" t="str">
        <f>IF(ISBLANK(N312),"",Long3[[#This Row],[Adj Close]]/N312-1)</f>
        <v/>
      </c>
      <c r="P311" s="37">
        <v>42205</v>
      </c>
      <c r="Q311" s="44">
        <v>26.705857949999999</v>
      </c>
      <c r="R311" s="36" t="str">
        <f>IF(ISBLANK(Q312),"",Long4[[#This Row],[Adj Close]]/Q312-1)</f>
        <v/>
      </c>
      <c r="S311" s="29">
        <v>42205</v>
      </c>
      <c r="T311" s="44">
        <v>24.336925147999999</v>
      </c>
      <c r="U311" s="33" t="str">
        <f>IF(ISBLANK(T312),"",Long5[[#This Row],[Adj Close]]/T312-1)</f>
        <v/>
      </c>
      <c r="V311" s="37">
        <v>42205</v>
      </c>
      <c r="W311" s="44">
        <v>48.31</v>
      </c>
      <c r="X311" s="36" t="str">
        <f>IF(ISBLANK(W312),"",Long6[[#This Row],[Adj Close]]/W312-1)</f>
        <v/>
      </c>
      <c r="AE311" s="29">
        <v>42205</v>
      </c>
      <c r="AF311" s="44">
        <v>54.92</v>
      </c>
      <c r="AG311" s="33" t="str">
        <f>IF(ISBLANK(AF312),"",Short0[[#This Row],[Adj Close]]/AF312-1)</f>
        <v/>
      </c>
      <c r="AH311" s="37">
        <v>42205</v>
      </c>
      <c r="AI311" s="44">
        <v>34.430490300000002</v>
      </c>
      <c r="AJ311" s="36" t="str">
        <f>IF(ISBLANK(AI312),"",Short1[[#This Row],[Adj Close]]/AI312-1)</f>
        <v/>
      </c>
      <c r="AK311" s="29">
        <v>42205</v>
      </c>
      <c r="AL311" s="44">
        <v>51.978607519999997</v>
      </c>
      <c r="AM311" s="33" t="str">
        <f>IF(ISBLANK(AL312),"",Short2[[#This Row],[Adj Close]]/AL312-1)</f>
        <v/>
      </c>
      <c r="AN311" s="37">
        <v>42205</v>
      </c>
      <c r="AO311" s="44">
        <v>72.599999999999994</v>
      </c>
      <c r="AP311" s="36" t="str">
        <f>IF(ISBLANK(AO312),"",Short3[[#This Row],[Adj Close]]/AO312-1)</f>
        <v/>
      </c>
    </row>
    <row r="312" spans="1:42" x14ac:dyDescent="0.25">
      <c r="A312" s="37">
        <v>42198</v>
      </c>
      <c r="B312" s="39">
        <v>2126.639893</v>
      </c>
      <c r="C312" s="36">
        <f>IF(ISBLANK(B313), "", GSPC[[#This Row],[Adj Close]]/B313-1)</f>
        <v>2.4087109428690967E-2</v>
      </c>
      <c r="D312" s="37">
        <v>42198</v>
      </c>
      <c r="F312" s="36" t="str">
        <f>IF(ISBLANK(E313), "", Long0[[#This Row],[Adj Close]]/E313-1)</f>
        <v/>
      </c>
      <c r="G312" s="29">
        <v>42198</v>
      </c>
      <c r="H312"/>
      <c r="I312" s="33" t="str">
        <f>IF(ISBLANK(H313),"",Long1[[#This Row],[Adj Close]]/H313-1)</f>
        <v/>
      </c>
      <c r="J312" s="37">
        <v>42198</v>
      </c>
      <c r="L312" s="36" t="str">
        <f>IF(ISBLANK(K313),"",Long2[[#This Row],[Adj Close]]/K313-1)</f>
        <v/>
      </c>
      <c r="M312" s="29">
        <v>42198</v>
      </c>
      <c r="O312" s="33" t="str">
        <f>IF(ISBLANK(N313),"",Long3[[#This Row],[Adj Close]]/N313-1)</f>
        <v/>
      </c>
      <c r="P312" s="37">
        <v>42198</v>
      </c>
      <c r="R312" s="36" t="str">
        <f>IF(ISBLANK(Q313),"",Long4[[#This Row],[Adj Close]]/Q313-1)</f>
        <v/>
      </c>
      <c r="S312" s="29">
        <v>42198</v>
      </c>
      <c r="U312" s="33" t="str">
        <f>IF(ISBLANK(T313),"",Long5[[#This Row],[Adj Close]]/T313-1)</f>
        <v/>
      </c>
      <c r="V312" s="37">
        <v>42198</v>
      </c>
      <c r="X312" s="36" t="str">
        <f>IF(ISBLANK(W313),"",Long6[[#This Row],[Adj Close]]/W313-1)</f>
        <v/>
      </c>
      <c r="AE312" s="29">
        <v>42198</v>
      </c>
      <c r="AG312" s="33" t="str">
        <f>IF(ISBLANK(AF313),"",Short0[[#This Row],[Adj Close]]/AF313-1)</f>
        <v/>
      </c>
      <c r="AH312" s="37">
        <v>42198</v>
      </c>
      <c r="AJ312" s="36" t="str">
        <f>IF(ISBLANK(AI313),"",Short1[[#This Row],[Adj Close]]/AI313-1)</f>
        <v/>
      </c>
      <c r="AK312" s="29">
        <v>42198</v>
      </c>
      <c r="AM312" s="33" t="str">
        <f>IF(ISBLANK(AL313),"",Short2[[#This Row],[Adj Close]]/AL313-1)</f>
        <v/>
      </c>
      <c r="AN312" s="37">
        <v>42198</v>
      </c>
      <c r="AP312" s="36" t="str">
        <f>IF(ISBLANK(AO313),"",Short3[[#This Row],[Adj Close]]/AO313-1)</f>
        <v/>
      </c>
    </row>
    <row r="313" spans="1:42" x14ac:dyDescent="0.25">
      <c r="A313" s="37">
        <v>42191</v>
      </c>
      <c r="B313" s="39">
        <v>2076.6201169999999</v>
      </c>
      <c r="C313" s="36">
        <f>IF(ISBLANK(B314), "", GSPC[[#This Row],[Adj Close]]/B314-1)</f>
        <v>-7.6999970033964082E-5</v>
      </c>
      <c r="D313" s="37">
        <v>42191</v>
      </c>
      <c r="F313" s="36" t="str">
        <f>IF(ISBLANK(E314), "", Long0[[#This Row],[Adj Close]]/E314-1)</f>
        <v/>
      </c>
      <c r="G313" s="29">
        <v>42191</v>
      </c>
      <c r="H313"/>
      <c r="I313" s="33" t="str">
        <f>IF(ISBLANK(H314),"",Long1[[#This Row],[Adj Close]]/H314-1)</f>
        <v/>
      </c>
      <c r="J313" s="37">
        <v>42191</v>
      </c>
      <c r="L313" s="36" t="str">
        <f>IF(ISBLANK(K314),"",Long2[[#This Row],[Adj Close]]/K314-1)</f>
        <v/>
      </c>
      <c r="M313" s="29">
        <v>42191</v>
      </c>
      <c r="O313" s="33" t="str">
        <f>IF(ISBLANK(N314),"",Long3[[#This Row],[Adj Close]]/N314-1)</f>
        <v/>
      </c>
      <c r="P313" s="37">
        <v>42191</v>
      </c>
      <c r="R313" s="36" t="str">
        <f>IF(ISBLANK(Q314),"",Long4[[#This Row],[Adj Close]]/Q314-1)</f>
        <v/>
      </c>
      <c r="S313" s="29">
        <v>42191</v>
      </c>
      <c r="U313" s="33" t="str">
        <f>IF(ISBLANK(T314),"",Long5[[#This Row],[Adj Close]]/T314-1)</f>
        <v/>
      </c>
      <c r="V313" s="37">
        <v>42191</v>
      </c>
      <c r="X313" s="36" t="str">
        <f>IF(ISBLANK(W314),"",Long6[[#This Row],[Adj Close]]/W314-1)</f>
        <v/>
      </c>
      <c r="AE313" s="29">
        <v>42191</v>
      </c>
      <c r="AG313" s="33" t="str">
        <f>IF(ISBLANK(AF314),"",Short0[[#This Row],[Adj Close]]/AF314-1)</f>
        <v/>
      </c>
      <c r="AH313" s="37">
        <v>42191</v>
      </c>
      <c r="AJ313" s="36" t="str">
        <f>IF(ISBLANK(AI314),"",Short1[[#This Row],[Adj Close]]/AI314-1)</f>
        <v/>
      </c>
      <c r="AK313" s="29">
        <v>42191</v>
      </c>
      <c r="AM313" s="33" t="str">
        <f>IF(ISBLANK(AL314),"",Short2[[#This Row],[Adj Close]]/AL314-1)</f>
        <v/>
      </c>
      <c r="AN313" s="37">
        <v>42191</v>
      </c>
      <c r="AP313" s="36" t="str">
        <f>IF(ISBLANK(AO314),"",Short3[[#This Row],[Adj Close]]/AO314-1)</f>
        <v/>
      </c>
    </row>
    <row r="314" spans="1:42" x14ac:dyDescent="0.25">
      <c r="A314" s="37">
        <v>42184</v>
      </c>
      <c r="B314" s="39">
        <v>2076.780029</v>
      </c>
      <c r="C314" s="36">
        <f>IF(ISBLANK(B315), "", GSPC[[#This Row],[Adj Close]]/B315-1)</f>
        <v>-1.1758305353621989E-2</v>
      </c>
      <c r="D314" s="37">
        <v>42184</v>
      </c>
      <c r="F314" s="36" t="str">
        <f>IF(ISBLANK(E315), "", Long0[[#This Row],[Adj Close]]/E315-1)</f>
        <v/>
      </c>
      <c r="G314" s="29">
        <v>42184</v>
      </c>
      <c r="H314"/>
      <c r="I314" s="33" t="str">
        <f>IF(ISBLANK(H315),"",Long1[[#This Row],[Adj Close]]/H315-1)</f>
        <v/>
      </c>
      <c r="J314" s="37">
        <v>42184</v>
      </c>
      <c r="L314" s="36" t="str">
        <f>IF(ISBLANK(K315),"",Long2[[#This Row],[Adj Close]]/K315-1)</f>
        <v/>
      </c>
      <c r="M314" s="29">
        <v>42184</v>
      </c>
      <c r="O314" s="33" t="str">
        <f>IF(ISBLANK(N315),"",Long3[[#This Row],[Adj Close]]/N315-1)</f>
        <v/>
      </c>
      <c r="P314" s="37">
        <v>42184</v>
      </c>
      <c r="R314" s="36" t="str">
        <f>IF(ISBLANK(Q315),"",Long4[[#This Row],[Adj Close]]/Q315-1)</f>
        <v/>
      </c>
      <c r="S314" s="29">
        <v>42184</v>
      </c>
      <c r="U314" s="33" t="str">
        <f>IF(ISBLANK(T315),"",Long5[[#This Row],[Adj Close]]/T315-1)</f>
        <v/>
      </c>
      <c r="V314" s="37">
        <v>42184</v>
      </c>
      <c r="X314" s="36" t="str">
        <f>IF(ISBLANK(W315),"",Long6[[#This Row],[Adj Close]]/W315-1)</f>
        <v/>
      </c>
      <c r="AE314" s="29">
        <v>42184</v>
      </c>
      <c r="AG314" s="33" t="str">
        <f>IF(ISBLANK(AF315),"",Short0[[#This Row],[Adj Close]]/AF315-1)</f>
        <v/>
      </c>
      <c r="AH314" s="37">
        <v>42184</v>
      </c>
      <c r="AJ314" s="36" t="str">
        <f>IF(ISBLANK(AI315),"",Short1[[#This Row],[Adj Close]]/AI315-1)</f>
        <v/>
      </c>
      <c r="AK314" s="29">
        <v>42184</v>
      </c>
      <c r="AM314" s="33" t="str">
        <f>IF(ISBLANK(AL315),"",Short2[[#This Row],[Adj Close]]/AL315-1)</f>
        <v/>
      </c>
      <c r="AN314" s="37">
        <v>42184</v>
      </c>
      <c r="AP314" s="36" t="str">
        <f>IF(ISBLANK(AO315),"",Short3[[#This Row],[Adj Close]]/AO315-1)</f>
        <v/>
      </c>
    </row>
    <row r="315" spans="1:42" x14ac:dyDescent="0.25">
      <c r="A315" s="37">
        <v>42177</v>
      </c>
      <c r="B315" s="39">
        <v>2101.48999</v>
      </c>
      <c r="C315" s="36">
        <f>IF(ISBLANK(B316), "", GSPC[[#This Row],[Adj Close]]/B316-1)</f>
        <v>-4.0284551302539606E-3</v>
      </c>
      <c r="D315" s="37">
        <v>42177</v>
      </c>
      <c r="F315" s="36" t="str">
        <f>IF(ISBLANK(E316), "", Long0[[#This Row],[Adj Close]]/E316-1)</f>
        <v/>
      </c>
      <c r="G315" s="29">
        <v>42177</v>
      </c>
      <c r="H315"/>
      <c r="I315" s="33" t="str">
        <f>IF(ISBLANK(H316),"",Long1[[#This Row],[Adj Close]]/H316-1)</f>
        <v/>
      </c>
      <c r="J315" s="37">
        <v>42177</v>
      </c>
      <c r="L315" s="36" t="str">
        <f>IF(ISBLANK(K316),"",Long2[[#This Row],[Adj Close]]/K316-1)</f>
        <v/>
      </c>
      <c r="M315" s="29">
        <v>42177</v>
      </c>
      <c r="O315" s="33" t="str">
        <f>IF(ISBLANK(N316),"",Long3[[#This Row],[Adj Close]]/N316-1)</f>
        <v/>
      </c>
      <c r="P315" s="37">
        <v>42177</v>
      </c>
      <c r="R315" s="36" t="str">
        <f>IF(ISBLANK(Q316),"",Long4[[#This Row],[Adj Close]]/Q316-1)</f>
        <v/>
      </c>
      <c r="S315" s="29">
        <v>42177</v>
      </c>
      <c r="U315" s="33" t="str">
        <f>IF(ISBLANK(T316),"",Long5[[#This Row],[Adj Close]]/T316-1)</f>
        <v/>
      </c>
      <c r="V315" s="37">
        <v>42177</v>
      </c>
      <c r="X315" s="36" t="str">
        <f>IF(ISBLANK(W316),"",Long6[[#This Row],[Adj Close]]/W316-1)</f>
        <v/>
      </c>
      <c r="AE315" s="29">
        <v>42177</v>
      </c>
      <c r="AG315" s="33" t="str">
        <f>IF(ISBLANK(AF316),"",Short0[[#This Row],[Adj Close]]/AF316-1)</f>
        <v/>
      </c>
      <c r="AH315" s="37">
        <v>42177</v>
      </c>
      <c r="AJ315" s="36" t="str">
        <f>IF(ISBLANK(AI316),"",Short1[[#This Row],[Adj Close]]/AI316-1)</f>
        <v/>
      </c>
      <c r="AK315" s="29">
        <v>42177</v>
      </c>
      <c r="AM315" s="33" t="str">
        <f>IF(ISBLANK(AL316),"",Short2[[#This Row],[Adj Close]]/AL316-1)</f>
        <v/>
      </c>
      <c r="AN315" s="37">
        <v>42177</v>
      </c>
      <c r="AP315" s="36" t="str">
        <f>IF(ISBLANK(AO316),"",Short3[[#This Row],[Adj Close]]/AO316-1)</f>
        <v/>
      </c>
    </row>
    <row r="316" spans="1:42" x14ac:dyDescent="0.25">
      <c r="A316" s="37">
        <v>42170</v>
      </c>
      <c r="B316" s="39">
        <v>2109.98999</v>
      </c>
      <c r="C316" s="36">
        <f>IF(ISBLANK(B317), "", GSPC[[#This Row],[Adj Close]]/B317-1)</f>
        <v>7.5831175003253648E-3</v>
      </c>
      <c r="D316" s="37">
        <v>42170</v>
      </c>
      <c r="F316" s="36" t="str">
        <f>IF(ISBLANK(E317), "", Long0[[#This Row],[Adj Close]]/E317-1)</f>
        <v/>
      </c>
      <c r="G316" s="29">
        <v>42170</v>
      </c>
      <c r="H316"/>
      <c r="I316" s="33" t="str">
        <f>IF(ISBLANK(H317),"",Long1[[#This Row],[Adj Close]]/H317-1)</f>
        <v/>
      </c>
      <c r="J316" s="37">
        <v>42170</v>
      </c>
      <c r="L316" s="36" t="str">
        <f>IF(ISBLANK(K317),"",Long2[[#This Row],[Adj Close]]/K317-1)</f>
        <v/>
      </c>
      <c r="M316" s="29">
        <v>42170</v>
      </c>
      <c r="O316" s="33" t="str">
        <f>IF(ISBLANK(N317),"",Long3[[#This Row],[Adj Close]]/N317-1)</f>
        <v/>
      </c>
      <c r="P316" s="37">
        <v>42170</v>
      </c>
      <c r="R316" s="36" t="str">
        <f>IF(ISBLANK(Q317),"",Long4[[#This Row],[Adj Close]]/Q317-1)</f>
        <v/>
      </c>
      <c r="S316" s="29">
        <v>42170</v>
      </c>
      <c r="U316" s="33" t="str">
        <f>IF(ISBLANK(T317),"",Long5[[#This Row],[Adj Close]]/T317-1)</f>
        <v/>
      </c>
      <c r="V316" s="37">
        <v>42170</v>
      </c>
      <c r="X316" s="36" t="str">
        <f>IF(ISBLANK(W317),"",Long6[[#This Row],[Adj Close]]/W317-1)</f>
        <v/>
      </c>
      <c r="AE316" s="29">
        <v>42170</v>
      </c>
      <c r="AG316" s="33" t="str">
        <f>IF(ISBLANK(AF317),"",Short0[[#This Row],[Adj Close]]/AF317-1)</f>
        <v/>
      </c>
      <c r="AH316" s="37">
        <v>42170</v>
      </c>
      <c r="AJ316" s="36" t="str">
        <f>IF(ISBLANK(AI317),"",Short1[[#This Row],[Adj Close]]/AI317-1)</f>
        <v/>
      </c>
      <c r="AK316" s="29">
        <v>42170</v>
      </c>
      <c r="AM316" s="33" t="str">
        <f>IF(ISBLANK(AL317),"",Short2[[#This Row],[Adj Close]]/AL317-1)</f>
        <v/>
      </c>
      <c r="AN316" s="37">
        <v>42170</v>
      </c>
      <c r="AP316" s="36" t="str">
        <f>IF(ISBLANK(AO317),"",Short3[[#This Row],[Adj Close]]/AO317-1)</f>
        <v/>
      </c>
    </row>
    <row r="317" spans="1:42" x14ac:dyDescent="0.25">
      <c r="A317" s="37">
        <v>42163</v>
      </c>
      <c r="B317" s="39">
        <v>2094.110107</v>
      </c>
      <c r="C317" s="36">
        <f>IF(ISBLANK(B318), "", GSPC[[#This Row],[Adj Close]]/B318-1)</f>
        <v>6.116258617723247E-4</v>
      </c>
      <c r="D317" s="37">
        <v>42163</v>
      </c>
      <c r="F317" s="36" t="str">
        <f>IF(ISBLANK(E318), "", Long0[[#This Row],[Adj Close]]/E318-1)</f>
        <v/>
      </c>
      <c r="G317" s="29">
        <v>42163</v>
      </c>
      <c r="H317"/>
      <c r="I317" s="33" t="str">
        <f>IF(ISBLANK(H318),"",Long1[[#This Row],[Adj Close]]/H318-1)</f>
        <v/>
      </c>
      <c r="J317" s="37">
        <v>42163</v>
      </c>
      <c r="L317" s="36" t="str">
        <f>IF(ISBLANK(K318),"",Long2[[#This Row],[Adj Close]]/K318-1)</f>
        <v/>
      </c>
      <c r="M317" s="29">
        <v>42163</v>
      </c>
      <c r="O317" s="33" t="str">
        <f>IF(ISBLANK(N318),"",Long3[[#This Row],[Adj Close]]/N318-1)</f>
        <v/>
      </c>
      <c r="P317" s="37">
        <v>42163</v>
      </c>
      <c r="R317" s="36" t="str">
        <f>IF(ISBLANK(Q318),"",Long4[[#This Row],[Adj Close]]/Q318-1)</f>
        <v/>
      </c>
      <c r="S317" s="29">
        <v>42163</v>
      </c>
      <c r="U317" s="33" t="str">
        <f>IF(ISBLANK(T318),"",Long5[[#This Row],[Adj Close]]/T318-1)</f>
        <v/>
      </c>
      <c r="V317" s="37">
        <v>42163</v>
      </c>
      <c r="X317" s="36" t="str">
        <f>IF(ISBLANK(W318),"",Long6[[#This Row],[Adj Close]]/W318-1)</f>
        <v/>
      </c>
      <c r="AE317" s="29">
        <v>42163</v>
      </c>
      <c r="AG317" s="33" t="str">
        <f>IF(ISBLANK(AF318),"",Short0[[#This Row],[Adj Close]]/AF318-1)</f>
        <v/>
      </c>
      <c r="AH317" s="37">
        <v>42163</v>
      </c>
      <c r="AJ317" s="36" t="str">
        <f>IF(ISBLANK(AI318),"",Short1[[#This Row],[Adj Close]]/AI318-1)</f>
        <v/>
      </c>
      <c r="AK317" s="29">
        <v>42163</v>
      </c>
      <c r="AM317" s="33" t="str">
        <f>IF(ISBLANK(AL318),"",Short2[[#This Row],[Adj Close]]/AL318-1)</f>
        <v/>
      </c>
      <c r="AN317" s="37">
        <v>42163</v>
      </c>
      <c r="AP317" s="36" t="str">
        <f>IF(ISBLANK(AO318),"",Short3[[#This Row],[Adj Close]]/AO318-1)</f>
        <v/>
      </c>
    </row>
    <row r="318" spans="1:42" x14ac:dyDescent="0.25">
      <c r="A318" s="37">
        <v>42156</v>
      </c>
      <c r="B318" s="39">
        <v>2092.830078</v>
      </c>
      <c r="C318" s="36">
        <f>IF(ISBLANK(B319), "", GSPC[[#This Row],[Adj Close]]/B319-1)</f>
        <v>-6.9089327268592182E-3</v>
      </c>
      <c r="D318" s="37">
        <v>42156</v>
      </c>
      <c r="F318" s="36" t="str">
        <f>IF(ISBLANK(E319), "", Long0[[#This Row],[Adj Close]]/E319-1)</f>
        <v/>
      </c>
      <c r="G318" s="29">
        <v>42156</v>
      </c>
      <c r="H318"/>
      <c r="I318" s="33" t="str">
        <f>IF(ISBLANK(H319),"",Long1[[#This Row],[Adj Close]]/H319-1)</f>
        <v/>
      </c>
      <c r="J318" s="37">
        <v>42156</v>
      </c>
      <c r="L318" s="36" t="str">
        <f>IF(ISBLANK(K319),"",Long2[[#This Row],[Adj Close]]/K319-1)</f>
        <v/>
      </c>
      <c r="M318" s="29">
        <v>42156</v>
      </c>
      <c r="O318" s="33" t="str">
        <f>IF(ISBLANK(N319),"",Long3[[#This Row],[Adj Close]]/N319-1)</f>
        <v/>
      </c>
      <c r="P318" s="37">
        <v>42156</v>
      </c>
      <c r="R318" s="36" t="str">
        <f>IF(ISBLANK(Q319),"",Long4[[#This Row],[Adj Close]]/Q319-1)</f>
        <v/>
      </c>
      <c r="V318" s="37">
        <v>42156</v>
      </c>
      <c r="X318" s="36" t="str">
        <f>IF(ISBLANK(W319),"",Long6[[#This Row],[Adj Close]]/W319-1)</f>
        <v/>
      </c>
      <c r="AE318" s="29">
        <v>42156</v>
      </c>
      <c r="AG318" s="33" t="str">
        <f>IF(ISBLANK(AF319),"",Short0[[#This Row],[Adj Close]]/AF319-1)</f>
        <v/>
      </c>
      <c r="AH318" s="37">
        <v>42156</v>
      </c>
      <c r="AJ318" s="36" t="str">
        <f>IF(ISBLANK(AI319),"",Short1[[#This Row],[Adj Close]]/AI319-1)</f>
        <v/>
      </c>
      <c r="AK318" s="29">
        <v>42156</v>
      </c>
      <c r="AM318" s="33" t="str">
        <f>IF(ISBLANK(AL319),"",Short2[[#This Row],[Adj Close]]/AL319-1)</f>
        <v/>
      </c>
      <c r="AN318" s="37">
        <v>42156</v>
      </c>
      <c r="AP318" s="36" t="str">
        <f>IF(ISBLANK(AO319),"",Short3[[#This Row],[Adj Close]]/AO319-1)</f>
        <v/>
      </c>
    </row>
    <row r="319" spans="1:42" x14ac:dyDescent="0.25">
      <c r="A319" s="37">
        <v>42149</v>
      </c>
      <c r="B319" s="39">
        <v>2107.389893</v>
      </c>
      <c r="C319" s="36">
        <f>IF(ISBLANK(B320), "", GSPC[[#This Row],[Adj Close]]/B320-1)</f>
        <v>-8.7815797681564112E-3</v>
      </c>
      <c r="D319" s="37">
        <v>42149</v>
      </c>
      <c r="F319" s="36" t="str">
        <f>IF(ISBLANK(E320), "", Long0[[#This Row],[Adj Close]]/E320-1)</f>
        <v/>
      </c>
      <c r="G319" s="29">
        <v>42149</v>
      </c>
      <c r="H319"/>
      <c r="I319" s="33" t="str">
        <f>IF(ISBLANK(H320),"",Long1[[#This Row],[Adj Close]]/H320-1)</f>
        <v/>
      </c>
      <c r="J319" s="37">
        <v>42149</v>
      </c>
      <c r="L319" s="36" t="str">
        <f>IF(ISBLANK(K320),"",Long2[[#This Row],[Adj Close]]/K320-1)</f>
        <v/>
      </c>
      <c r="M319" s="29">
        <v>42149</v>
      </c>
      <c r="O319" s="33" t="str">
        <f>IF(ISBLANK(N320),"",Long3[[#This Row],[Adj Close]]/N320-1)</f>
        <v/>
      </c>
      <c r="P319" s="37">
        <v>42149</v>
      </c>
      <c r="R319" s="36" t="str">
        <f>IF(ISBLANK(Q320),"",Long4[[#This Row],[Adj Close]]/Q320-1)</f>
        <v/>
      </c>
      <c r="V319" s="37">
        <v>42149</v>
      </c>
      <c r="X319" s="36" t="str">
        <f>IF(ISBLANK(W320),"",Long6[[#This Row],[Adj Close]]/W320-1)</f>
        <v/>
      </c>
      <c r="AE319" s="29">
        <v>42149</v>
      </c>
      <c r="AG319" s="33" t="str">
        <f>IF(ISBLANK(AF320),"",Short0[[#This Row],[Adj Close]]/AF320-1)</f>
        <v/>
      </c>
      <c r="AH319" s="37">
        <v>42149</v>
      </c>
      <c r="AJ319" s="36" t="str">
        <f>IF(ISBLANK(AI320),"",Short1[[#This Row],[Adj Close]]/AI320-1)</f>
        <v/>
      </c>
      <c r="AK319" s="29">
        <v>42149</v>
      </c>
      <c r="AM319" s="33" t="str">
        <f>IF(ISBLANK(AL320),"",Short2[[#This Row],[Adj Close]]/AL320-1)</f>
        <v/>
      </c>
      <c r="AN319" s="37">
        <v>42149</v>
      </c>
      <c r="AP319" s="36" t="str">
        <f>IF(ISBLANK(AO320),"",Short3[[#This Row],[Adj Close]]/AO320-1)</f>
        <v/>
      </c>
    </row>
    <row r="320" spans="1:42" x14ac:dyDescent="0.25">
      <c r="A320" s="37">
        <v>42142</v>
      </c>
      <c r="B320" s="39">
        <v>2126.0600589999999</v>
      </c>
      <c r="C320" s="36">
        <f>IF(ISBLANK(B321), "", GSPC[[#This Row],[Adj Close]]/B321-1)</f>
        <v>1.5687718322043853E-3</v>
      </c>
      <c r="D320" s="37">
        <v>42142</v>
      </c>
      <c r="F320" s="36" t="str">
        <f>IF(ISBLANK(E321), "", Long0[[#This Row],[Adj Close]]/E321-1)</f>
        <v/>
      </c>
      <c r="G320" s="29">
        <v>42142</v>
      </c>
      <c r="H320"/>
      <c r="I320" s="33" t="str">
        <f>IF(ISBLANK(H321),"",Long1[[#This Row],[Adj Close]]/H321-1)</f>
        <v/>
      </c>
      <c r="J320" s="37">
        <v>42142</v>
      </c>
      <c r="L320" s="36" t="str">
        <f>IF(ISBLANK(K321),"",Long2[[#This Row],[Adj Close]]/K321-1)</f>
        <v/>
      </c>
      <c r="M320" s="29">
        <v>42142</v>
      </c>
      <c r="O320" s="33" t="str">
        <f>IF(ISBLANK(N321),"",Long3[[#This Row],[Adj Close]]/N321-1)</f>
        <v/>
      </c>
      <c r="P320" s="37">
        <v>42142</v>
      </c>
      <c r="R320" s="36" t="str">
        <f>IF(ISBLANK(Q321),"",Long4[[#This Row],[Adj Close]]/Q321-1)</f>
        <v/>
      </c>
      <c r="V320" s="37">
        <v>42142</v>
      </c>
      <c r="X320" s="36" t="str">
        <f>IF(ISBLANK(W321),"",Long6[[#This Row],[Adj Close]]/W321-1)</f>
        <v/>
      </c>
      <c r="AE320" s="29">
        <v>42142</v>
      </c>
      <c r="AG320" s="33" t="str">
        <f>IF(ISBLANK(AF321),"",Short0[[#This Row],[Adj Close]]/AF321-1)</f>
        <v/>
      </c>
      <c r="AH320" s="37">
        <v>42142</v>
      </c>
      <c r="AJ320" s="36" t="str">
        <f>IF(ISBLANK(AI321),"",Short1[[#This Row],[Adj Close]]/AI321-1)</f>
        <v/>
      </c>
      <c r="AK320" s="29">
        <v>42142</v>
      </c>
      <c r="AM320" s="33" t="str">
        <f>IF(ISBLANK(AL321),"",Short2[[#This Row],[Adj Close]]/AL321-1)</f>
        <v/>
      </c>
      <c r="AN320" s="37">
        <v>42142</v>
      </c>
      <c r="AP320" s="36" t="str">
        <f>IF(ISBLANK(AO321),"",Short3[[#This Row],[Adj Close]]/AO321-1)</f>
        <v/>
      </c>
    </row>
    <row r="321" spans="1:42" x14ac:dyDescent="0.25">
      <c r="A321" s="37">
        <v>42135</v>
      </c>
      <c r="B321" s="39">
        <v>2122.7299800000001</v>
      </c>
      <c r="C321" s="36">
        <f>IF(ISBLANK(B322), "", GSPC[[#This Row],[Adj Close]]/B322-1)</f>
        <v>3.1330663451443197E-3</v>
      </c>
      <c r="D321" s="37">
        <v>42135</v>
      </c>
      <c r="F321" s="36" t="str">
        <f>IF(ISBLANK(E322), "", Long0[[#This Row],[Adj Close]]/E322-1)</f>
        <v/>
      </c>
      <c r="G321" s="29">
        <v>42135</v>
      </c>
      <c r="H321"/>
      <c r="I321" s="33" t="str">
        <f>IF(ISBLANK(H322),"",Long1[[#This Row],[Adj Close]]/H322-1)</f>
        <v/>
      </c>
      <c r="J321" s="37">
        <v>42135</v>
      </c>
      <c r="L321" s="36" t="str">
        <f>IF(ISBLANK(K322),"",Long2[[#This Row],[Adj Close]]/K322-1)</f>
        <v/>
      </c>
      <c r="M321" s="29">
        <v>42135</v>
      </c>
      <c r="O321" s="33" t="str">
        <f>IF(ISBLANK(N322),"",Long3[[#This Row],[Adj Close]]/N322-1)</f>
        <v/>
      </c>
      <c r="P321" s="37">
        <v>42135</v>
      </c>
      <c r="R321" s="36" t="str">
        <f>IF(ISBLANK(Q322),"",Long4[[#This Row],[Adj Close]]/Q322-1)</f>
        <v/>
      </c>
      <c r="V321" s="37">
        <v>42135</v>
      </c>
      <c r="X321" s="36" t="str">
        <f>IF(ISBLANK(W322),"",Long6[[#This Row],[Adj Close]]/W322-1)</f>
        <v/>
      </c>
      <c r="AE321" s="29">
        <v>42135</v>
      </c>
      <c r="AG321" s="33" t="str">
        <f>IF(ISBLANK(AF322),"",Short0[[#This Row],[Adj Close]]/AF322-1)</f>
        <v/>
      </c>
      <c r="AH321" s="37">
        <v>42135</v>
      </c>
      <c r="AJ321" s="36" t="str">
        <f>IF(ISBLANK(AI322),"",Short1[[#This Row],[Adj Close]]/AI322-1)</f>
        <v/>
      </c>
      <c r="AK321" s="29">
        <v>42135</v>
      </c>
      <c r="AM321" s="33" t="str">
        <f>IF(ISBLANK(AL322),"",Short2[[#This Row],[Adj Close]]/AL322-1)</f>
        <v/>
      </c>
      <c r="AN321" s="37">
        <v>42135</v>
      </c>
      <c r="AP321" s="36" t="str">
        <f>IF(ISBLANK(AO322),"",Short3[[#This Row],[Adj Close]]/AO322-1)</f>
        <v/>
      </c>
    </row>
    <row r="322" spans="1:42" x14ac:dyDescent="0.25">
      <c r="A322" s="37">
        <v>42128</v>
      </c>
      <c r="B322" s="39">
        <v>2116.1000979999999</v>
      </c>
      <c r="C322" s="36">
        <f>IF(ISBLANK(B323), "", GSPC[[#This Row],[Adj Close]]/B323-1)</f>
        <v>3.7044518806834681E-3</v>
      </c>
      <c r="D322" s="37">
        <v>42128</v>
      </c>
      <c r="F322" s="36" t="str">
        <f>IF(ISBLANK(E323), "", Long0[[#This Row],[Adj Close]]/E323-1)</f>
        <v/>
      </c>
      <c r="G322" s="29">
        <v>42128</v>
      </c>
      <c r="H322"/>
      <c r="I322" s="33" t="str">
        <f>IF(ISBLANK(H323),"",Long1[[#This Row],[Adj Close]]/H323-1)</f>
        <v/>
      </c>
      <c r="J322" s="37">
        <v>42128</v>
      </c>
      <c r="L322" s="36" t="str">
        <f>IF(ISBLANK(K323),"",Long2[[#This Row],[Adj Close]]/K323-1)</f>
        <v/>
      </c>
      <c r="M322" s="29">
        <v>42128</v>
      </c>
      <c r="O322" s="33" t="str">
        <f>IF(ISBLANK(N323),"",Long3[[#This Row],[Adj Close]]/N323-1)</f>
        <v/>
      </c>
      <c r="P322" s="37">
        <v>42128</v>
      </c>
      <c r="R322" s="36" t="str">
        <f>IF(ISBLANK(Q323),"",Long4[[#This Row],[Adj Close]]/Q323-1)</f>
        <v/>
      </c>
      <c r="V322" s="37">
        <v>42128</v>
      </c>
      <c r="X322" s="36" t="str">
        <f>IF(ISBLANK(W323),"",Long6[[#This Row],[Adj Close]]/W323-1)</f>
        <v/>
      </c>
      <c r="AE322" s="29">
        <v>42128</v>
      </c>
      <c r="AG322" s="33" t="str">
        <f>IF(ISBLANK(AF323),"",Short0[[#This Row],[Adj Close]]/AF323-1)</f>
        <v/>
      </c>
      <c r="AH322" s="37">
        <v>42128</v>
      </c>
      <c r="AJ322" s="36" t="str">
        <f>IF(ISBLANK(AI323),"",Short1[[#This Row],[Adj Close]]/AI323-1)</f>
        <v/>
      </c>
      <c r="AK322" s="29">
        <v>42128</v>
      </c>
      <c r="AM322" s="33" t="str">
        <f>IF(ISBLANK(AL323),"",Short2[[#This Row],[Adj Close]]/AL323-1)</f>
        <v/>
      </c>
      <c r="AN322" s="37">
        <v>42128</v>
      </c>
      <c r="AP322" s="36" t="str">
        <f>IF(ISBLANK(AO323),"",Short3[[#This Row],[Adj Close]]/AO323-1)</f>
        <v/>
      </c>
    </row>
    <row r="323" spans="1:42" x14ac:dyDescent="0.25">
      <c r="A323" s="37">
        <v>42121</v>
      </c>
      <c r="B323" s="39">
        <v>2108.290039</v>
      </c>
      <c r="C323" s="36">
        <f>IF(ISBLANK(B324), "", GSPC[[#This Row],[Adj Close]]/B324-1)</f>
        <v>-4.4387527267383264E-3</v>
      </c>
      <c r="D323" s="37">
        <v>42121</v>
      </c>
      <c r="F323" s="36" t="str">
        <f>IF(ISBLANK(E324), "", Long0[[#This Row],[Adj Close]]/E324-1)</f>
        <v/>
      </c>
      <c r="G323" s="29">
        <v>42121</v>
      </c>
      <c r="H323"/>
      <c r="I323" s="33" t="str">
        <f>IF(ISBLANK(H324),"",Long1[[#This Row],[Adj Close]]/H324-1)</f>
        <v/>
      </c>
      <c r="J323" s="37">
        <v>42121</v>
      </c>
      <c r="L323" s="36" t="str">
        <f>IF(ISBLANK(K324),"",Long2[[#This Row],[Adj Close]]/K324-1)</f>
        <v/>
      </c>
      <c r="M323" s="29">
        <v>42121</v>
      </c>
      <c r="O323" s="33" t="str">
        <f>IF(ISBLANK(N324),"",Long3[[#This Row],[Adj Close]]/N324-1)</f>
        <v/>
      </c>
      <c r="P323" s="37">
        <v>42121</v>
      </c>
      <c r="R323" s="36" t="str">
        <f>IF(ISBLANK(Q324),"",Long4[[#This Row],[Adj Close]]/Q324-1)</f>
        <v/>
      </c>
      <c r="V323" s="37">
        <v>42121</v>
      </c>
      <c r="X323" s="36" t="str">
        <f>IF(ISBLANK(W324),"",Long6[[#This Row],[Adj Close]]/W324-1)</f>
        <v/>
      </c>
      <c r="AE323" s="29">
        <v>42121</v>
      </c>
      <c r="AG323" s="33" t="str">
        <f>IF(ISBLANK(AF324),"",Short0[[#This Row],[Adj Close]]/AF324-1)</f>
        <v/>
      </c>
      <c r="AH323" s="37">
        <v>42121</v>
      </c>
      <c r="AJ323" s="36" t="str">
        <f>IF(ISBLANK(AI324),"",Short1[[#This Row],[Adj Close]]/AI324-1)</f>
        <v/>
      </c>
      <c r="AK323" s="29">
        <v>42121</v>
      </c>
      <c r="AM323" s="33" t="str">
        <f>IF(ISBLANK(AL324),"",Short2[[#This Row],[Adj Close]]/AL324-1)</f>
        <v/>
      </c>
      <c r="AN323" s="37">
        <v>42121</v>
      </c>
      <c r="AP323" s="36" t="str">
        <f>IF(ISBLANK(AO324),"",Short3[[#This Row],[Adj Close]]/AO324-1)</f>
        <v/>
      </c>
    </row>
    <row r="324" spans="1:42" x14ac:dyDescent="0.25">
      <c r="A324" s="37">
        <v>42114</v>
      </c>
      <c r="B324" s="39">
        <v>2117.6899410000001</v>
      </c>
      <c r="C324" s="36">
        <f>IF(ISBLANK(B325), "", GSPC[[#This Row],[Adj Close]]/B325-1)</f>
        <v>1.7542937272566395E-2</v>
      </c>
      <c r="D324" s="37">
        <v>42114</v>
      </c>
      <c r="F324" s="36" t="str">
        <f>IF(ISBLANK(E325), "", Long0[[#This Row],[Adj Close]]/E325-1)</f>
        <v/>
      </c>
      <c r="G324" s="29">
        <v>42114</v>
      </c>
      <c r="H324"/>
      <c r="I324" s="33" t="str">
        <f>IF(ISBLANK(H325),"",Long1[[#This Row],[Adj Close]]/H325-1)</f>
        <v/>
      </c>
      <c r="J324" s="37">
        <v>42114</v>
      </c>
      <c r="L324" s="36" t="str">
        <f>IF(ISBLANK(K325),"",Long2[[#This Row],[Adj Close]]/K325-1)</f>
        <v/>
      </c>
      <c r="M324" s="29">
        <v>42114</v>
      </c>
      <c r="O324" s="33" t="str">
        <f>IF(ISBLANK(N325),"",Long3[[#This Row],[Adj Close]]/N325-1)</f>
        <v/>
      </c>
      <c r="P324" s="37">
        <v>42114</v>
      </c>
      <c r="R324" s="36" t="str">
        <f>IF(ISBLANK(Q325),"",Long4[[#This Row],[Adj Close]]/Q325-1)</f>
        <v/>
      </c>
      <c r="V324" s="37">
        <v>42114</v>
      </c>
      <c r="X324" s="36" t="str">
        <f>IF(ISBLANK(W325),"",Long6[[#This Row],[Adj Close]]/W325-1)</f>
        <v/>
      </c>
      <c r="AE324" s="29">
        <v>42114</v>
      </c>
      <c r="AG324" s="33" t="str">
        <f>IF(ISBLANK(AF325),"",Short0[[#This Row],[Adj Close]]/AF325-1)</f>
        <v/>
      </c>
      <c r="AH324" s="37">
        <v>42114</v>
      </c>
      <c r="AJ324" s="36" t="str">
        <f>IF(ISBLANK(AI325),"",Short1[[#This Row],[Adj Close]]/AI325-1)</f>
        <v/>
      </c>
      <c r="AK324" s="29">
        <v>42114</v>
      </c>
      <c r="AM324" s="33" t="str">
        <f>IF(ISBLANK(AL325),"",Short2[[#This Row],[Adj Close]]/AL325-1)</f>
        <v/>
      </c>
      <c r="AN324" s="37">
        <v>42114</v>
      </c>
      <c r="AP324" s="36" t="str">
        <f>IF(ISBLANK(AO325),"",Short3[[#This Row],[Adj Close]]/AO325-1)</f>
        <v/>
      </c>
    </row>
    <row r="325" spans="1:42" x14ac:dyDescent="0.25">
      <c r="A325" s="37">
        <v>42107</v>
      </c>
      <c r="B325" s="39">
        <v>2081.179932</v>
      </c>
      <c r="C325" s="36">
        <f>IF(ISBLANK(B326), "", GSPC[[#This Row],[Adj Close]]/B326-1)</f>
        <v>-9.9331733699050684E-3</v>
      </c>
      <c r="D325" s="37">
        <v>42107</v>
      </c>
      <c r="F325" s="36" t="str">
        <f>IF(ISBLANK(E326), "", Long0[[#This Row],[Adj Close]]/E326-1)</f>
        <v/>
      </c>
      <c r="G325" s="29">
        <v>42107</v>
      </c>
      <c r="H325"/>
      <c r="I325" s="33" t="str">
        <f>IF(ISBLANK(H326),"",Long1[[#This Row],[Adj Close]]/H326-1)</f>
        <v/>
      </c>
      <c r="J325" s="37">
        <v>42107</v>
      </c>
      <c r="L325" s="36" t="str">
        <f>IF(ISBLANK(K326),"",Long2[[#This Row],[Adj Close]]/K326-1)</f>
        <v/>
      </c>
      <c r="M325" s="29">
        <v>42107</v>
      </c>
      <c r="O325" s="33" t="str">
        <f>IF(ISBLANK(N326),"",Long3[[#This Row],[Adj Close]]/N326-1)</f>
        <v/>
      </c>
      <c r="P325" s="37">
        <v>42107</v>
      </c>
      <c r="R325" s="36" t="str">
        <f>IF(ISBLANK(Q326),"",Long4[[#This Row],[Adj Close]]/Q326-1)</f>
        <v/>
      </c>
      <c r="V325" s="37">
        <v>42107</v>
      </c>
      <c r="X325" s="36" t="str">
        <f>IF(ISBLANK(W326),"",Long6[[#This Row],[Adj Close]]/W326-1)</f>
        <v/>
      </c>
      <c r="AE325" s="29">
        <v>42107</v>
      </c>
      <c r="AG325" s="33" t="str">
        <f>IF(ISBLANK(AF326),"",Short0[[#This Row],[Adj Close]]/AF326-1)</f>
        <v/>
      </c>
      <c r="AH325" s="37">
        <v>42107</v>
      </c>
      <c r="AJ325" s="36" t="str">
        <f>IF(ISBLANK(AI326),"",Short1[[#This Row],[Adj Close]]/AI326-1)</f>
        <v/>
      </c>
      <c r="AK325" s="29">
        <v>42107</v>
      </c>
      <c r="AM325" s="33" t="str">
        <f>IF(ISBLANK(AL326),"",Short2[[#This Row],[Adj Close]]/AL326-1)</f>
        <v/>
      </c>
      <c r="AN325" s="37">
        <v>42107</v>
      </c>
      <c r="AP325" s="36" t="str">
        <f>IF(ISBLANK(AO326),"",Short3[[#This Row],[Adj Close]]/AO326-1)</f>
        <v/>
      </c>
    </row>
    <row r="326" spans="1:42" x14ac:dyDescent="0.25">
      <c r="A326" s="37">
        <v>42100</v>
      </c>
      <c r="B326" s="39">
        <v>2102.0600589999999</v>
      </c>
      <c r="C326" s="36">
        <f>IF(ISBLANK(B327), "", GSPC[[#This Row],[Adj Close]]/B327-1)</f>
        <v>1.6981508428938419E-2</v>
      </c>
      <c r="D326" s="37">
        <v>42100</v>
      </c>
      <c r="F326" s="36" t="str">
        <f>IF(ISBLANK(E327), "", Long0[[#This Row],[Adj Close]]/E327-1)</f>
        <v/>
      </c>
      <c r="G326" s="29">
        <v>42100</v>
      </c>
      <c r="H326"/>
      <c r="I326" s="33" t="str">
        <f>IF(ISBLANK(H327),"",Long1[[#This Row],[Adj Close]]/H327-1)</f>
        <v/>
      </c>
      <c r="J326" s="37">
        <v>42100</v>
      </c>
      <c r="L326" s="36" t="str">
        <f>IF(ISBLANK(K327),"",Long2[[#This Row],[Adj Close]]/K327-1)</f>
        <v/>
      </c>
      <c r="M326" s="29">
        <v>42100</v>
      </c>
      <c r="O326" s="33" t="str">
        <f>IF(ISBLANK(N327),"",Long3[[#This Row],[Adj Close]]/N327-1)</f>
        <v/>
      </c>
      <c r="P326" s="37">
        <v>42100</v>
      </c>
      <c r="R326" s="36" t="str">
        <f>IF(ISBLANK(Q327),"",Long4[[#This Row],[Adj Close]]/Q327-1)</f>
        <v/>
      </c>
      <c r="V326" s="37">
        <v>42100</v>
      </c>
      <c r="X326" s="36" t="str">
        <f>IF(ISBLANK(W327),"",Long6[[#This Row],[Adj Close]]/W327-1)</f>
        <v/>
      </c>
      <c r="AE326" s="29">
        <v>42100</v>
      </c>
      <c r="AG326" s="33" t="str">
        <f>IF(ISBLANK(AF327),"",Short0[[#This Row],[Adj Close]]/AF327-1)</f>
        <v/>
      </c>
      <c r="AH326" s="37">
        <v>42100</v>
      </c>
      <c r="AJ326" s="36" t="str">
        <f>IF(ISBLANK(AI327),"",Short1[[#This Row],[Adj Close]]/AI327-1)</f>
        <v/>
      </c>
      <c r="AK326" s="29">
        <v>42100</v>
      </c>
      <c r="AM326" s="33" t="str">
        <f>IF(ISBLANK(AL327),"",Short2[[#This Row],[Adj Close]]/AL327-1)</f>
        <v/>
      </c>
      <c r="AN326" s="37">
        <v>42100</v>
      </c>
      <c r="AP326" s="36" t="str">
        <f>IF(ISBLANK(AO327),"",Short3[[#This Row],[Adj Close]]/AO327-1)</f>
        <v/>
      </c>
    </row>
    <row r="327" spans="1:42" x14ac:dyDescent="0.25">
      <c r="A327" s="37">
        <v>42093</v>
      </c>
      <c r="B327" s="39">
        <v>2066.959961</v>
      </c>
      <c r="C327" s="36">
        <f>IF(ISBLANK(B328), "", GSPC[[#This Row],[Adj Close]]/B328-1)</f>
        <v>2.882039447632323E-3</v>
      </c>
      <c r="D327" s="37">
        <v>42093</v>
      </c>
      <c r="F327" s="36" t="str">
        <f>IF(ISBLANK(E328), "", Long0[[#This Row],[Adj Close]]/E328-1)</f>
        <v/>
      </c>
      <c r="G327" s="29">
        <v>42093</v>
      </c>
      <c r="H327"/>
      <c r="I327" s="33" t="str">
        <f>IF(ISBLANK(H328),"",Long1[[#This Row],[Adj Close]]/H328-1)</f>
        <v/>
      </c>
      <c r="J327" s="37">
        <v>42093</v>
      </c>
      <c r="L327" s="36" t="str">
        <f>IF(ISBLANK(K328),"",Long2[[#This Row],[Adj Close]]/K328-1)</f>
        <v/>
      </c>
      <c r="M327" s="29">
        <v>42093</v>
      </c>
      <c r="O327" s="33" t="str">
        <f>IF(ISBLANK(N328),"",Long3[[#This Row],[Adj Close]]/N328-1)</f>
        <v/>
      </c>
      <c r="P327" s="37">
        <v>42093</v>
      </c>
      <c r="R327" s="36" t="str">
        <f>IF(ISBLANK(Q328),"",Long4[[#This Row],[Adj Close]]/Q328-1)</f>
        <v/>
      </c>
      <c r="V327" s="37">
        <v>42093</v>
      </c>
      <c r="X327" s="36" t="str">
        <f>IF(ISBLANK(W328),"",Long6[[#This Row],[Adj Close]]/W328-1)</f>
        <v/>
      </c>
      <c r="AE327" s="29">
        <v>42093</v>
      </c>
      <c r="AG327" s="33" t="str">
        <f>IF(ISBLANK(AF328),"",Short0[[#This Row],[Adj Close]]/AF328-1)</f>
        <v/>
      </c>
      <c r="AH327" s="37">
        <v>42093</v>
      </c>
      <c r="AJ327" s="36" t="str">
        <f>IF(ISBLANK(AI328),"",Short1[[#This Row],[Adj Close]]/AI328-1)</f>
        <v/>
      </c>
      <c r="AK327" s="29">
        <v>42093</v>
      </c>
      <c r="AM327" s="33" t="str">
        <f>IF(ISBLANK(AL328),"",Short2[[#This Row],[Adj Close]]/AL328-1)</f>
        <v/>
      </c>
      <c r="AN327" s="37">
        <v>42093</v>
      </c>
      <c r="AP327" s="36" t="str">
        <f>IF(ISBLANK(AO328),"",Short3[[#This Row],[Adj Close]]/AO328-1)</f>
        <v/>
      </c>
    </row>
    <row r="328" spans="1:42" x14ac:dyDescent="0.25">
      <c r="A328" s="37">
        <v>42086</v>
      </c>
      <c r="B328" s="39">
        <v>2061.0200199999999</v>
      </c>
      <c r="C328" s="36">
        <f>IF(ISBLANK(B329), "", GSPC[[#This Row],[Adj Close]]/B329-1)</f>
        <v>-2.2332942370557163E-2</v>
      </c>
      <c r="D328" s="37">
        <v>42086</v>
      </c>
      <c r="F328" s="36" t="str">
        <f>IF(ISBLANK(E329), "", Long0[[#This Row],[Adj Close]]/E329-1)</f>
        <v/>
      </c>
      <c r="G328" s="29">
        <v>42086</v>
      </c>
      <c r="H328"/>
      <c r="I328" s="33" t="str">
        <f>IF(ISBLANK(H329),"",Long1[[#This Row],[Adj Close]]/H329-1)</f>
        <v/>
      </c>
      <c r="J328" s="37">
        <v>42086</v>
      </c>
      <c r="L328" s="36" t="str">
        <f>IF(ISBLANK(K329),"",Long2[[#This Row],[Adj Close]]/K329-1)</f>
        <v/>
      </c>
      <c r="M328" s="29">
        <v>42086</v>
      </c>
      <c r="O328" s="33" t="str">
        <f>IF(ISBLANK(N329),"",Long3[[#This Row],[Adj Close]]/N329-1)</f>
        <v/>
      </c>
      <c r="P328" s="37">
        <v>42086</v>
      </c>
      <c r="R328" s="36" t="str">
        <f>IF(ISBLANK(Q329),"",Long4[[#This Row],[Adj Close]]/Q329-1)</f>
        <v/>
      </c>
      <c r="V328" s="37">
        <v>42086</v>
      </c>
      <c r="X328" s="36" t="str">
        <f>IF(ISBLANK(W329),"",Long6[[#This Row],[Adj Close]]/W329-1)</f>
        <v/>
      </c>
      <c r="AE328" s="29">
        <v>42086</v>
      </c>
      <c r="AG328" s="33" t="str">
        <f>IF(ISBLANK(AF329),"",Short0[[#This Row],[Adj Close]]/AF329-1)</f>
        <v/>
      </c>
      <c r="AH328" s="37">
        <v>42086</v>
      </c>
      <c r="AJ328" s="36" t="str">
        <f>IF(ISBLANK(AI329),"",Short1[[#This Row],[Adj Close]]/AI329-1)</f>
        <v/>
      </c>
      <c r="AK328" s="29">
        <v>42086</v>
      </c>
      <c r="AM328" s="33" t="str">
        <f>IF(ISBLANK(AL329),"",Short2[[#This Row],[Adj Close]]/AL329-1)</f>
        <v/>
      </c>
      <c r="AN328" s="37">
        <v>42086</v>
      </c>
      <c r="AP328" s="36" t="str">
        <f>IF(ISBLANK(AO329),"",Short3[[#This Row],[Adj Close]]/AO329-1)</f>
        <v/>
      </c>
    </row>
    <row r="329" spans="1:42" x14ac:dyDescent="0.25">
      <c r="A329" s="37">
        <v>42079</v>
      </c>
      <c r="B329" s="39">
        <v>2108.1000979999999</v>
      </c>
      <c r="C329" s="36">
        <f>IF(ISBLANK(B330), "", GSPC[[#This Row],[Adj Close]]/B330-1)</f>
        <v>2.6638842218080327E-2</v>
      </c>
      <c r="D329" s="37">
        <v>42079</v>
      </c>
      <c r="F329" s="36" t="str">
        <f>IF(ISBLANK(E330), "", Long0[[#This Row],[Adj Close]]/E330-1)</f>
        <v/>
      </c>
      <c r="G329" s="29">
        <v>42079</v>
      </c>
      <c r="H329"/>
      <c r="I329" s="33" t="str">
        <f>IF(ISBLANK(H330),"",Long1[[#This Row],[Adj Close]]/H330-1)</f>
        <v/>
      </c>
      <c r="J329" s="37">
        <v>42079</v>
      </c>
      <c r="L329" s="36" t="str">
        <f>IF(ISBLANK(K330),"",Long2[[#This Row],[Adj Close]]/K330-1)</f>
        <v/>
      </c>
      <c r="M329" s="29">
        <v>42079</v>
      </c>
      <c r="O329" s="33" t="str">
        <f>IF(ISBLANK(N330),"",Long3[[#This Row],[Adj Close]]/N330-1)</f>
        <v/>
      </c>
      <c r="P329" s="37">
        <v>42079</v>
      </c>
      <c r="R329" s="36" t="str">
        <f>IF(ISBLANK(Q330),"",Long4[[#This Row],[Adj Close]]/Q330-1)</f>
        <v/>
      </c>
      <c r="V329" s="37">
        <v>42079</v>
      </c>
      <c r="X329" s="36" t="str">
        <f>IF(ISBLANK(W330),"",Long6[[#This Row],[Adj Close]]/W330-1)</f>
        <v/>
      </c>
      <c r="AE329" s="29">
        <v>42079</v>
      </c>
      <c r="AG329" s="33" t="str">
        <f>IF(ISBLANK(AF330),"",Short0[[#This Row],[Adj Close]]/AF330-1)</f>
        <v/>
      </c>
      <c r="AH329" s="37">
        <v>42079</v>
      </c>
      <c r="AJ329" s="36" t="str">
        <f>IF(ISBLANK(AI330),"",Short1[[#This Row],[Adj Close]]/AI330-1)</f>
        <v/>
      </c>
      <c r="AK329" s="29">
        <v>42079</v>
      </c>
      <c r="AM329" s="33" t="str">
        <f>IF(ISBLANK(AL330),"",Short2[[#This Row],[Adj Close]]/AL330-1)</f>
        <v/>
      </c>
      <c r="AN329" s="37">
        <v>42079</v>
      </c>
      <c r="AP329" s="36" t="str">
        <f>IF(ISBLANK(AO330),"",Short3[[#This Row],[Adj Close]]/AO330-1)</f>
        <v/>
      </c>
    </row>
    <row r="330" spans="1:42" x14ac:dyDescent="0.25">
      <c r="A330" s="37">
        <v>42072</v>
      </c>
      <c r="B330" s="39">
        <v>2053.3999020000001</v>
      </c>
      <c r="C330" s="36">
        <f>IF(ISBLANK(B331), "", GSPC[[#This Row],[Adj Close]]/B331-1)</f>
        <v>-8.6228227811919744E-3</v>
      </c>
      <c r="D330" s="37">
        <v>42072</v>
      </c>
      <c r="F330" s="36" t="str">
        <f>IF(ISBLANK(E331), "", Long0[[#This Row],[Adj Close]]/E331-1)</f>
        <v/>
      </c>
      <c r="G330" s="29">
        <v>42072</v>
      </c>
      <c r="H330"/>
      <c r="I330" s="33" t="str">
        <f>IF(ISBLANK(H331),"",Long1[[#This Row],[Adj Close]]/H331-1)</f>
        <v/>
      </c>
      <c r="J330" s="37">
        <v>42072</v>
      </c>
      <c r="L330" s="36" t="str">
        <f>IF(ISBLANK(K331),"",Long2[[#This Row],[Adj Close]]/K331-1)</f>
        <v/>
      </c>
      <c r="M330" s="29">
        <v>42072</v>
      </c>
      <c r="O330" s="33" t="str">
        <f>IF(ISBLANK(N331),"",Long3[[#This Row],[Adj Close]]/N331-1)</f>
        <v/>
      </c>
      <c r="P330" s="37">
        <v>42072</v>
      </c>
      <c r="R330" s="36" t="str">
        <f>IF(ISBLANK(Q331),"",Long4[[#This Row],[Adj Close]]/Q331-1)</f>
        <v/>
      </c>
      <c r="V330" s="37">
        <v>42072</v>
      </c>
      <c r="X330" s="36" t="str">
        <f>IF(ISBLANK(W331),"",Long6[[#This Row],[Adj Close]]/W331-1)</f>
        <v/>
      </c>
      <c r="AE330" s="29">
        <v>42072</v>
      </c>
      <c r="AG330" s="33" t="str">
        <f>IF(ISBLANK(AF331),"",Short0[[#This Row],[Adj Close]]/AF331-1)</f>
        <v/>
      </c>
      <c r="AH330" s="37">
        <v>42072</v>
      </c>
      <c r="AJ330" s="36" t="str">
        <f>IF(ISBLANK(AI331),"",Short1[[#This Row],[Adj Close]]/AI331-1)</f>
        <v/>
      </c>
      <c r="AK330" s="29">
        <v>42072</v>
      </c>
      <c r="AM330" s="33" t="str">
        <f>IF(ISBLANK(AL331),"",Short2[[#This Row],[Adj Close]]/AL331-1)</f>
        <v/>
      </c>
      <c r="AN330" s="37">
        <v>42072</v>
      </c>
      <c r="AP330" s="36" t="str">
        <f>IF(ISBLANK(AO331),"",Short3[[#This Row],[Adj Close]]/AO331-1)</f>
        <v/>
      </c>
    </row>
    <row r="331" spans="1:42" x14ac:dyDescent="0.25">
      <c r="A331" s="37">
        <v>42065</v>
      </c>
      <c r="B331" s="39">
        <v>2071.26001</v>
      </c>
      <c r="C331" s="36">
        <f>IF(ISBLANK(B332), "", GSPC[[#This Row],[Adj Close]]/B332-1)</f>
        <v>-1.5794720836303178E-2</v>
      </c>
      <c r="D331" s="37">
        <v>42065</v>
      </c>
      <c r="F331" s="36" t="str">
        <f>IF(ISBLANK(E332), "", Long0[[#This Row],[Adj Close]]/E332-1)</f>
        <v/>
      </c>
      <c r="G331" s="29">
        <v>42065</v>
      </c>
      <c r="H331"/>
      <c r="I331" s="33" t="str">
        <f>IF(ISBLANK(H332),"",Long1[[#This Row],[Adj Close]]/H332-1)</f>
        <v/>
      </c>
      <c r="J331" s="37">
        <v>42065</v>
      </c>
      <c r="L331" s="36" t="str">
        <f>IF(ISBLANK(K332),"",Long2[[#This Row],[Adj Close]]/K332-1)</f>
        <v/>
      </c>
      <c r="M331" s="29">
        <v>42065</v>
      </c>
      <c r="O331" s="33" t="str">
        <f>IF(ISBLANK(N332),"",Long3[[#This Row],[Adj Close]]/N332-1)</f>
        <v/>
      </c>
      <c r="P331" s="37">
        <v>42065</v>
      </c>
      <c r="R331" s="36" t="str">
        <f>IF(ISBLANK(Q332),"",Long4[[#This Row],[Adj Close]]/Q332-1)</f>
        <v/>
      </c>
      <c r="V331" s="37">
        <v>42065</v>
      </c>
      <c r="X331" s="36" t="str">
        <f>IF(ISBLANK(W332),"",Long6[[#This Row],[Adj Close]]/W332-1)</f>
        <v/>
      </c>
      <c r="AE331" s="29">
        <v>42065</v>
      </c>
      <c r="AG331" s="33" t="str">
        <f>IF(ISBLANK(AF332),"",Short0[[#This Row],[Adj Close]]/AF332-1)</f>
        <v/>
      </c>
      <c r="AH331" s="37">
        <v>42065</v>
      </c>
      <c r="AJ331" s="36" t="str">
        <f>IF(ISBLANK(AI332),"",Short1[[#This Row],[Adj Close]]/AI332-1)</f>
        <v/>
      </c>
      <c r="AK331" s="29">
        <v>42065</v>
      </c>
      <c r="AM331" s="33" t="str">
        <f>IF(ISBLANK(AL332),"",Short2[[#This Row],[Adj Close]]/AL332-1)</f>
        <v/>
      </c>
      <c r="AN331" s="37">
        <v>42065</v>
      </c>
      <c r="AP331" s="36" t="str">
        <f>IF(ISBLANK(AO332),"",Short3[[#This Row],[Adj Close]]/AO332-1)</f>
        <v/>
      </c>
    </row>
    <row r="332" spans="1:42" x14ac:dyDescent="0.25">
      <c r="A332" s="37">
        <v>42058</v>
      </c>
      <c r="B332" s="39">
        <v>2104.5</v>
      </c>
      <c r="C332" s="36">
        <f>IF(ISBLANK(B333), "", GSPC[[#This Row],[Adj Close]]/B333-1)</f>
        <v>-2.7484475502658201E-3</v>
      </c>
      <c r="D332" s="37">
        <v>42058</v>
      </c>
      <c r="F332" s="36" t="str">
        <f>IF(ISBLANK(E333), "", Long0[[#This Row],[Adj Close]]/E333-1)</f>
        <v/>
      </c>
      <c r="G332" s="29">
        <v>42058</v>
      </c>
      <c r="H332"/>
      <c r="I332" s="33" t="str">
        <f>IF(ISBLANK(H333),"",Long1[[#This Row],[Adj Close]]/H333-1)</f>
        <v/>
      </c>
      <c r="J332" s="37">
        <v>42058</v>
      </c>
      <c r="L332" s="36" t="str">
        <f>IF(ISBLANK(K333),"",Long2[[#This Row],[Adj Close]]/K333-1)</f>
        <v/>
      </c>
      <c r="M332" s="29">
        <v>42058</v>
      </c>
      <c r="O332" s="33" t="str">
        <f>IF(ISBLANK(N333),"",Long3[[#This Row],[Adj Close]]/N333-1)</f>
        <v/>
      </c>
      <c r="P332" s="37">
        <v>42058</v>
      </c>
      <c r="R332" s="36" t="str">
        <f>IF(ISBLANK(Q333),"",Long4[[#This Row],[Adj Close]]/Q333-1)</f>
        <v/>
      </c>
      <c r="V332" s="37">
        <v>42058</v>
      </c>
      <c r="X332" s="36" t="str">
        <f>IF(ISBLANK(W333),"",Long6[[#This Row],[Adj Close]]/W333-1)</f>
        <v/>
      </c>
      <c r="AE332" s="29">
        <v>42058</v>
      </c>
      <c r="AG332" s="33" t="str">
        <f>IF(ISBLANK(AF333),"",Short0[[#This Row],[Adj Close]]/AF333-1)</f>
        <v/>
      </c>
      <c r="AH332" s="37">
        <v>42058</v>
      </c>
      <c r="AJ332" s="36" t="str">
        <f>IF(ISBLANK(AI333),"",Short1[[#This Row],[Adj Close]]/AI333-1)</f>
        <v/>
      </c>
      <c r="AK332" s="29">
        <v>42058</v>
      </c>
      <c r="AM332" s="33" t="str">
        <f>IF(ISBLANK(AL333),"",Short2[[#This Row],[Adj Close]]/AL333-1)</f>
        <v/>
      </c>
      <c r="AN332" s="37">
        <v>42058</v>
      </c>
      <c r="AP332" s="36" t="str">
        <f>IF(ISBLANK(AO333),"",Short3[[#This Row],[Adj Close]]/AO333-1)</f>
        <v/>
      </c>
    </row>
    <row r="333" spans="1:42" x14ac:dyDescent="0.25">
      <c r="A333" s="37">
        <v>42051</v>
      </c>
      <c r="B333" s="39">
        <v>2110.3000489999999</v>
      </c>
      <c r="C333" s="36">
        <f>IF(ISBLANK(B334), "", GSPC[[#This Row],[Adj Close]]/B334-1)</f>
        <v>6.3472210470589818E-3</v>
      </c>
      <c r="D333" s="37">
        <v>42051</v>
      </c>
      <c r="F333" s="36" t="str">
        <f>IF(ISBLANK(E334), "", Long0[[#This Row],[Adj Close]]/E334-1)</f>
        <v/>
      </c>
      <c r="G333" s="29">
        <v>42051</v>
      </c>
      <c r="H333"/>
      <c r="I333" s="33" t="str">
        <f>IF(ISBLANK(H334),"",Long1[[#This Row],[Adj Close]]/H334-1)</f>
        <v/>
      </c>
      <c r="J333" s="37">
        <v>42051</v>
      </c>
      <c r="L333" s="36" t="str">
        <f>IF(ISBLANK(K334),"",Long2[[#This Row],[Adj Close]]/K334-1)</f>
        <v/>
      </c>
      <c r="M333" s="29">
        <v>42051</v>
      </c>
      <c r="O333" s="33" t="str">
        <f>IF(ISBLANK(N334),"",Long3[[#This Row],[Adj Close]]/N334-1)</f>
        <v/>
      </c>
      <c r="P333" s="37">
        <v>42051</v>
      </c>
      <c r="R333" s="36" t="str">
        <f>IF(ISBLANK(Q334),"",Long4[[#This Row],[Adj Close]]/Q334-1)</f>
        <v/>
      </c>
      <c r="V333" s="37">
        <v>42051</v>
      </c>
      <c r="X333" s="36" t="str">
        <f>IF(ISBLANK(W334),"",Long6[[#This Row],[Adj Close]]/W334-1)</f>
        <v/>
      </c>
      <c r="AE333" s="29">
        <v>42051</v>
      </c>
      <c r="AG333" s="33" t="str">
        <f>IF(ISBLANK(AF334),"",Short0[[#This Row],[Adj Close]]/AF334-1)</f>
        <v/>
      </c>
      <c r="AH333" s="37">
        <v>42051</v>
      </c>
      <c r="AJ333" s="36" t="str">
        <f>IF(ISBLANK(AI334),"",Short1[[#This Row],[Adj Close]]/AI334-1)</f>
        <v/>
      </c>
      <c r="AK333" s="29">
        <v>42051</v>
      </c>
      <c r="AM333" s="33" t="str">
        <f>IF(ISBLANK(AL334),"",Short2[[#This Row],[Adj Close]]/AL334-1)</f>
        <v/>
      </c>
      <c r="AN333" s="37">
        <v>42051</v>
      </c>
      <c r="AP333" s="36" t="str">
        <f>IF(ISBLANK(AO334),"",Short3[[#This Row],[Adj Close]]/AO334-1)</f>
        <v/>
      </c>
    </row>
    <row r="334" spans="1:42" x14ac:dyDescent="0.25">
      <c r="A334" s="37">
        <v>42044</v>
      </c>
      <c r="B334" s="39">
        <v>2096.98999</v>
      </c>
      <c r="C334" s="36">
        <f>IF(ISBLANK(B335), "", GSPC[[#This Row],[Adj Close]]/B335-1)</f>
        <v>2.0199769194293005E-2</v>
      </c>
      <c r="D334" s="37">
        <v>42044</v>
      </c>
      <c r="F334" s="36" t="str">
        <f>IF(ISBLANK(E335), "", Long0[[#This Row],[Adj Close]]/E335-1)</f>
        <v/>
      </c>
      <c r="G334" s="29">
        <v>42044</v>
      </c>
      <c r="H334"/>
      <c r="I334" s="33" t="str">
        <f>IF(ISBLANK(H335),"",Long1[[#This Row],[Adj Close]]/H335-1)</f>
        <v/>
      </c>
      <c r="J334" s="37">
        <v>42044</v>
      </c>
      <c r="L334" s="36" t="str">
        <f>IF(ISBLANK(K335),"",Long2[[#This Row],[Adj Close]]/K335-1)</f>
        <v/>
      </c>
      <c r="M334" s="29">
        <v>42044</v>
      </c>
      <c r="O334" s="33" t="str">
        <f>IF(ISBLANK(N335),"",Long3[[#This Row],[Adj Close]]/N335-1)</f>
        <v/>
      </c>
      <c r="P334" s="37">
        <v>42044</v>
      </c>
      <c r="R334" s="36" t="str">
        <f>IF(ISBLANK(Q335),"",Long4[[#This Row],[Adj Close]]/Q335-1)</f>
        <v/>
      </c>
      <c r="V334" s="37">
        <v>42044</v>
      </c>
      <c r="X334" s="36" t="str">
        <f>IF(ISBLANK(W335),"",Long6[[#This Row],[Adj Close]]/W335-1)</f>
        <v/>
      </c>
      <c r="AE334" s="29">
        <v>42044</v>
      </c>
      <c r="AG334" s="33" t="str">
        <f>IF(ISBLANK(AF335),"",Short0[[#This Row],[Adj Close]]/AF335-1)</f>
        <v/>
      </c>
      <c r="AH334" s="37">
        <v>42044</v>
      </c>
      <c r="AJ334" s="36" t="str">
        <f>IF(ISBLANK(AI335),"",Short1[[#This Row],[Adj Close]]/AI335-1)</f>
        <v/>
      </c>
      <c r="AK334" s="29">
        <v>42044</v>
      </c>
      <c r="AM334" s="33" t="str">
        <f>IF(ISBLANK(AL335),"",Short2[[#This Row],[Adj Close]]/AL335-1)</f>
        <v/>
      </c>
      <c r="AN334" s="37">
        <v>42044</v>
      </c>
      <c r="AP334" s="36" t="str">
        <f>IF(ISBLANK(AO335),"",Short3[[#This Row],[Adj Close]]/AO335-1)</f>
        <v/>
      </c>
    </row>
    <row r="335" spans="1:42" x14ac:dyDescent="0.25">
      <c r="A335" s="37">
        <v>42037</v>
      </c>
      <c r="B335" s="39">
        <v>2055.469971</v>
      </c>
      <c r="C335" s="36">
        <f>IF(ISBLANK(B336), "", GSPC[[#This Row],[Adj Close]]/B336-1)</f>
        <v>3.0315932061393491E-2</v>
      </c>
      <c r="D335" s="37">
        <v>42037</v>
      </c>
      <c r="F335" s="36" t="str">
        <f>IF(ISBLANK(E336), "", Long0[[#This Row],[Adj Close]]/E336-1)</f>
        <v/>
      </c>
      <c r="G335" s="29">
        <v>42037</v>
      </c>
      <c r="H335"/>
      <c r="I335" s="33" t="str">
        <f>IF(ISBLANK(H336),"",Long1[[#This Row],[Adj Close]]/H336-1)</f>
        <v/>
      </c>
      <c r="J335" s="37">
        <v>42037</v>
      </c>
      <c r="L335" s="36" t="str">
        <f>IF(ISBLANK(K336),"",Long2[[#This Row],[Adj Close]]/K336-1)</f>
        <v/>
      </c>
      <c r="M335" s="29">
        <v>42037</v>
      </c>
      <c r="O335" s="33" t="str">
        <f>IF(ISBLANK(N336),"",Long3[[#This Row],[Adj Close]]/N336-1)</f>
        <v/>
      </c>
      <c r="P335" s="37">
        <v>42037</v>
      </c>
      <c r="R335" s="36" t="str">
        <f>IF(ISBLANK(Q336),"",Long4[[#This Row],[Adj Close]]/Q336-1)</f>
        <v/>
      </c>
      <c r="V335" s="37">
        <v>42037</v>
      </c>
      <c r="X335" s="36" t="str">
        <f>IF(ISBLANK(W336),"",Long6[[#This Row],[Adj Close]]/W336-1)</f>
        <v/>
      </c>
      <c r="AE335" s="29">
        <v>42037</v>
      </c>
      <c r="AG335" s="33" t="str">
        <f>IF(ISBLANK(AF336),"",Short0[[#This Row],[Adj Close]]/AF336-1)</f>
        <v/>
      </c>
      <c r="AH335" s="37">
        <v>42037</v>
      </c>
      <c r="AJ335" s="36" t="str">
        <f>IF(ISBLANK(AI336),"",Short1[[#This Row],[Adj Close]]/AI336-1)</f>
        <v/>
      </c>
      <c r="AK335" s="29">
        <v>42037</v>
      </c>
      <c r="AM335" s="33" t="str">
        <f>IF(ISBLANK(AL336),"",Short2[[#This Row],[Adj Close]]/AL336-1)</f>
        <v/>
      </c>
      <c r="AN335" s="37">
        <v>42037</v>
      </c>
      <c r="AP335" s="36" t="str">
        <f>IF(ISBLANK(AO336),"",Short3[[#This Row],[Adj Close]]/AO336-1)</f>
        <v/>
      </c>
    </row>
    <row r="336" spans="1:42" x14ac:dyDescent="0.25">
      <c r="A336" s="37">
        <v>42030</v>
      </c>
      <c r="B336" s="39">
        <v>1994.98999</v>
      </c>
      <c r="C336" s="36">
        <f>IF(ISBLANK(B337), "", GSPC[[#This Row],[Adj Close]]/B337-1)</f>
        <v>-2.7697398464084033E-2</v>
      </c>
      <c r="D336" s="37">
        <v>42030</v>
      </c>
      <c r="F336" s="36" t="str">
        <f>IF(ISBLANK(E337), "", Long0[[#This Row],[Adj Close]]/E337-1)</f>
        <v/>
      </c>
      <c r="G336" s="29">
        <v>42030</v>
      </c>
      <c r="H336"/>
      <c r="I336" s="33" t="str">
        <f>IF(ISBLANK(H337),"",Long1[[#This Row],[Adj Close]]/H337-1)</f>
        <v/>
      </c>
      <c r="J336" s="37">
        <v>42030</v>
      </c>
      <c r="L336" s="36" t="str">
        <f>IF(ISBLANK(K337),"",Long2[[#This Row],[Adj Close]]/K337-1)</f>
        <v/>
      </c>
      <c r="M336" s="29">
        <v>42030</v>
      </c>
      <c r="O336" s="33" t="str">
        <f>IF(ISBLANK(N337),"",Long3[[#This Row],[Adj Close]]/N337-1)</f>
        <v/>
      </c>
      <c r="P336" s="37">
        <v>42030</v>
      </c>
      <c r="R336" s="36" t="str">
        <f>IF(ISBLANK(Q337),"",Long4[[#This Row],[Adj Close]]/Q337-1)</f>
        <v/>
      </c>
      <c r="V336" s="37">
        <v>42030</v>
      </c>
      <c r="X336" s="36" t="str">
        <f>IF(ISBLANK(W337),"",Long6[[#This Row],[Adj Close]]/W337-1)</f>
        <v/>
      </c>
      <c r="AE336" s="29">
        <v>42030</v>
      </c>
      <c r="AG336" s="33" t="str">
        <f>IF(ISBLANK(AF337),"",Short0[[#This Row],[Adj Close]]/AF337-1)</f>
        <v/>
      </c>
      <c r="AH336" s="37">
        <v>42030</v>
      </c>
      <c r="AJ336" s="36" t="str">
        <f>IF(ISBLANK(AI337),"",Short1[[#This Row],[Adj Close]]/AI337-1)</f>
        <v/>
      </c>
      <c r="AK336" s="29">
        <v>42030</v>
      </c>
      <c r="AM336" s="33" t="str">
        <f>IF(ISBLANK(AL337),"",Short2[[#This Row],[Adj Close]]/AL337-1)</f>
        <v/>
      </c>
      <c r="AN336" s="37">
        <v>42030</v>
      </c>
      <c r="AP336" s="36" t="str">
        <f>IF(ISBLANK(AO337),"",Short3[[#This Row],[Adj Close]]/AO337-1)</f>
        <v/>
      </c>
    </row>
    <row r="337" spans="1:42" x14ac:dyDescent="0.25">
      <c r="A337" s="37">
        <v>42023</v>
      </c>
      <c r="B337" s="39">
        <v>2051.820068</v>
      </c>
      <c r="C337" s="36">
        <f>IF(ISBLANK(B338), "", GSPC[[#This Row],[Adj Close]]/B338-1)</f>
        <v>1.6044222248989382E-2</v>
      </c>
      <c r="D337" s="37">
        <v>42023</v>
      </c>
      <c r="F337" s="36" t="str">
        <f>IF(ISBLANK(E338), "", Long0[[#This Row],[Adj Close]]/E338-1)</f>
        <v/>
      </c>
      <c r="G337" s="29">
        <v>42023</v>
      </c>
      <c r="H337"/>
      <c r="I337" s="33" t="str">
        <f>IF(ISBLANK(H338),"",Long1[[#This Row],[Adj Close]]/H338-1)</f>
        <v/>
      </c>
      <c r="J337" s="37">
        <v>42023</v>
      </c>
      <c r="L337" s="36" t="str">
        <f>IF(ISBLANK(K338),"",Long2[[#This Row],[Adj Close]]/K338-1)</f>
        <v/>
      </c>
      <c r="M337" s="29">
        <v>42023</v>
      </c>
      <c r="O337" s="33" t="str">
        <f>IF(ISBLANK(N338),"",Long3[[#This Row],[Adj Close]]/N338-1)</f>
        <v/>
      </c>
      <c r="P337" s="37">
        <v>42023</v>
      </c>
      <c r="R337" s="36" t="str">
        <f>IF(ISBLANK(Q338),"",Long4[[#This Row],[Adj Close]]/Q338-1)</f>
        <v/>
      </c>
      <c r="V337" s="37">
        <v>42023</v>
      </c>
      <c r="X337" s="36" t="str">
        <f>IF(ISBLANK(W338),"",Long6[[#This Row],[Adj Close]]/W338-1)</f>
        <v/>
      </c>
      <c r="AE337" s="29">
        <v>42023</v>
      </c>
      <c r="AG337" s="33" t="str">
        <f>IF(ISBLANK(AF338),"",Short0[[#This Row],[Adj Close]]/AF338-1)</f>
        <v/>
      </c>
      <c r="AH337" s="37">
        <v>42023</v>
      </c>
      <c r="AJ337" s="36" t="str">
        <f>IF(ISBLANK(AI338),"",Short1[[#This Row],[Adj Close]]/AI338-1)</f>
        <v/>
      </c>
      <c r="AK337" s="29">
        <v>42023</v>
      </c>
      <c r="AM337" s="33" t="str">
        <f>IF(ISBLANK(AL338),"",Short2[[#This Row],[Adj Close]]/AL338-1)</f>
        <v/>
      </c>
      <c r="AN337" s="37">
        <v>42023</v>
      </c>
      <c r="AP337" s="36" t="str">
        <f>IF(ISBLANK(AO338),"",Short3[[#This Row],[Adj Close]]/AO338-1)</f>
        <v/>
      </c>
    </row>
    <row r="338" spans="1:42" x14ac:dyDescent="0.25">
      <c r="A338" s="37">
        <v>42016</v>
      </c>
      <c r="B338" s="39">
        <v>2019.420044</v>
      </c>
      <c r="C338" s="36">
        <f>IF(ISBLANK(B339), "", GSPC[[#This Row],[Adj Close]]/B339-1)</f>
        <v>-1.2416808538401214E-2</v>
      </c>
      <c r="D338" s="37">
        <v>42016</v>
      </c>
      <c r="F338" s="36" t="str">
        <f>IF(ISBLANK(E339), "", Long0[[#This Row],[Adj Close]]/E339-1)</f>
        <v/>
      </c>
      <c r="G338" s="29">
        <v>42016</v>
      </c>
      <c r="H338"/>
      <c r="I338" s="33" t="str">
        <f>IF(ISBLANK(H339),"",Long1[[#This Row],[Adj Close]]/H339-1)</f>
        <v/>
      </c>
      <c r="J338" s="37">
        <v>42016</v>
      </c>
      <c r="L338" s="36" t="str">
        <f>IF(ISBLANK(K339),"",Long2[[#This Row],[Adj Close]]/K339-1)</f>
        <v/>
      </c>
      <c r="M338" s="29">
        <v>42016</v>
      </c>
      <c r="O338" s="33" t="str">
        <f>IF(ISBLANK(N339),"",Long3[[#This Row],[Adj Close]]/N339-1)</f>
        <v/>
      </c>
      <c r="P338" s="37">
        <v>42016</v>
      </c>
      <c r="R338" s="36" t="str">
        <f>IF(ISBLANK(Q339),"",Long4[[#This Row],[Adj Close]]/Q339-1)</f>
        <v/>
      </c>
      <c r="V338" s="37">
        <v>42016</v>
      </c>
      <c r="X338" s="36" t="str">
        <f>IF(ISBLANK(W339),"",Long6[[#This Row],[Adj Close]]/W339-1)</f>
        <v/>
      </c>
      <c r="AE338" s="29">
        <v>42016</v>
      </c>
      <c r="AG338" s="33" t="str">
        <f>IF(ISBLANK(AF339),"",Short0[[#This Row],[Adj Close]]/AF339-1)</f>
        <v/>
      </c>
      <c r="AH338" s="37">
        <v>42016</v>
      </c>
      <c r="AJ338" s="36" t="str">
        <f>IF(ISBLANK(AI339),"",Short1[[#This Row],[Adj Close]]/AI339-1)</f>
        <v/>
      </c>
      <c r="AK338" s="29">
        <v>42016</v>
      </c>
      <c r="AM338" s="33" t="str">
        <f>IF(ISBLANK(AL339),"",Short2[[#This Row],[Adj Close]]/AL339-1)</f>
        <v/>
      </c>
      <c r="AN338" s="37">
        <v>42016</v>
      </c>
      <c r="AP338" s="36" t="str">
        <f>IF(ISBLANK(AO339),"",Short3[[#This Row],[Adj Close]]/AO339-1)</f>
        <v/>
      </c>
    </row>
    <row r="339" spans="1:42" x14ac:dyDescent="0.25">
      <c r="A339" s="37">
        <v>42009</v>
      </c>
      <c r="B339" s="39">
        <v>2044.8100589999999</v>
      </c>
      <c r="C339" s="36">
        <f>IF(ISBLANK(B340), "", GSPC[[#This Row],[Adj Close]]/B340-1)</f>
        <v>-6.5056322606045214E-3</v>
      </c>
      <c r="D339" s="37">
        <v>42009</v>
      </c>
      <c r="F339" s="36" t="str">
        <f>IF(ISBLANK(E340), "", Long0[[#This Row],[Adj Close]]/E340-1)</f>
        <v/>
      </c>
      <c r="G339" s="29">
        <v>42009</v>
      </c>
      <c r="H339"/>
      <c r="I339" s="33" t="str">
        <f>IF(ISBLANK(H340),"",Long1[[#This Row],[Adj Close]]/H340-1)</f>
        <v/>
      </c>
      <c r="J339" s="37">
        <v>42009</v>
      </c>
      <c r="L339" s="36" t="str">
        <f>IF(ISBLANK(K340),"",Long2[[#This Row],[Adj Close]]/K340-1)</f>
        <v/>
      </c>
      <c r="M339" s="29">
        <v>42009</v>
      </c>
      <c r="O339" s="33" t="str">
        <f>IF(ISBLANK(N340),"",Long3[[#This Row],[Adj Close]]/N340-1)</f>
        <v/>
      </c>
      <c r="P339" s="37">
        <v>42009</v>
      </c>
      <c r="R339" s="36" t="str">
        <f>IF(ISBLANK(Q340),"",Long4[[#This Row],[Adj Close]]/Q340-1)</f>
        <v/>
      </c>
      <c r="V339" s="37">
        <v>42009</v>
      </c>
      <c r="X339" s="36" t="str">
        <f>IF(ISBLANK(W340),"",Long6[[#This Row],[Adj Close]]/W340-1)</f>
        <v/>
      </c>
      <c r="AE339" s="29">
        <v>42009</v>
      </c>
      <c r="AG339" s="33" t="str">
        <f>IF(ISBLANK(AF340),"",Short0[[#This Row],[Adj Close]]/AF340-1)</f>
        <v/>
      </c>
      <c r="AH339" s="37">
        <v>42009</v>
      </c>
      <c r="AJ339" s="36" t="str">
        <f>IF(ISBLANK(AI340),"",Short1[[#This Row],[Adj Close]]/AI340-1)</f>
        <v/>
      </c>
      <c r="AK339" s="29">
        <v>42009</v>
      </c>
      <c r="AM339" s="33" t="str">
        <f>IF(ISBLANK(AL340),"",Short2[[#This Row],[Adj Close]]/AL340-1)</f>
        <v/>
      </c>
      <c r="AN339" s="37">
        <v>42009</v>
      </c>
      <c r="AP339" s="36" t="str">
        <f>IF(ISBLANK(AO340),"",Short3[[#This Row],[Adj Close]]/AO340-1)</f>
        <v/>
      </c>
    </row>
    <row r="340" spans="1:42" x14ac:dyDescent="0.25">
      <c r="A340" s="37">
        <v>42002</v>
      </c>
      <c r="B340" s="39">
        <v>2058.1999510000001</v>
      </c>
      <c r="C340" s="36">
        <f>IF(ISBLANK(B341), "", GSPC[[#This Row],[Adj Close]]/B341-1)</f>
        <v>-1.4635440334403005E-2</v>
      </c>
      <c r="D340" s="37">
        <v>42002</v>
      </c>
      <c r="F340" s="36" t="str">
        <f>IF(ISBLANK(E341), "", Long0[[#This Row],[Adj Close]]/E341-1)</f>
        <v/>
      </c>
      <c r="G340" s="29">
        <v>42002</v>
      </c>
      <c r="H340"/>
      <c r="I340" s="33" t="str">
        <f>IF(ISBLANK(H341),"",Long1[[#This Row],[Adj Close]]/H341-1)</f>
        <v/>
      </c>
      <c r="J340" s="37">
        <v>42002</v>
      </c>
      <c r="L340" s="36" t="str">
        <f>IF(ISBLANK(K341),"",Long2[[#This Row],[Adj Close]]/K341-1)</f>
        <v/>
      </c>
      <c r="M340" s="29">
        <v>42002</v>
      </c>
      <c r="O340" s="33" t="str">
        <f>IF(ISBLANK(N341),"",Long3[[#This Row],[Adj Close]]/N341-1)</f>
        <v/>
      </c>
      <c r="P340" s="37">
        <v>42002</v>
      </c>
      <c r="R340" s="36" t="str">
        <f>IF(ISBLANK(Q341),"",Long4[[#This Row],[Adj Close]]/Q341-1)</f>
        <v/>
      </c>
      <c r="V340" s="37">
        <v>42002</v>
      </c>
      <c r="X340" s="36" t="str">
        <f>IF(ISBLANK(W341),"",Long6[[#This Row],[Adj Close]]/W341-1)</f>
        <v/>
      </c>
      <c r="AE340" s="29">
        <v>42002</v>
      </c>
      <c r="AG340" s="33" t="str">
        <f>IF(ISBLANK(AF341),"",Short0[[#This Row],[Adj Close]]/AF341-1)</f>
        <v/>
      </c>
      <c r="AH340" s="37">
        <v>42002</v>
      </c>
      <c r="AJ340" s="36" t="str">
        <f>IF(ISBLANK(AI341),"",Short1[[#This Row],[Adj Close]]/AI341-1)</f>
        <v/>
      </c>
      <c r="AK340" s="29">
        <v>42002</v>
      </c>
      <c r="AM340" s="33" t="str">
        <f>IF(ISBLANK(AL341),"",Short2[[#This Row],[Adj Close]]/AL341-1)</f>
        <v/>
      </c>
      <c r="AN340" s="37">
        <v>42002</v>
      </c>
      <c r="AP340" s="36" t="str">
        <f>IF(ISBLANK(AO341),"",Short3[[#This Row],[Adj Close]]/AO341-1)</f>
        <v/>
      </c>
    </row>
    <row r="341" spans="1:42" x14ac:dyDescent="0.25">
      <c r="A341" s="37">
        <v>41995</v>
      </c>
      <c r="B341" s="39">
        <v>2088.7700199999999</v>
      </c>
      <c r="C341" s="36">
        <f>IF(ISBLANK(B342), "", GSPC[[#This Row],[Adj Close]]/B342-1)</f>
        <v>8.7509327301047435E-3</v>
      </c>
      <c r="D341" s="37">
        <v>41995</v>
      </c>
      <c r="F341" s="36" t="str">
        <f>IF(ISBLANK(E342), "", Long0[[#This Row],[Adj Close]]/E342-1)</f>
        <v/>
      </c>
      <c r="G341" s="29">
        <v>41995</v>
      </c>
      <c r="H341"/>
      <c r="I341" s="33" t="str">
        <f>IF(ISBLANK(H342),"",Long1[[#This Row],[Adj Close]]/H342-1)</f>
        <v/>
      </c>
      <c r="J341" s="37">
        <v>41995</v>
      </c>
      <c r="L341" s="36" t="str">
        <f>IF(ISBLANK(K342),"",Long2[[#This Row],[Adj Close]]/K342-1)</f>
        <v/>
      </c>
      <c r="M341" s="29">
        <v>41995</v>
      </c>
      <c r="O341" s="33" t="str">
        <f>IF(ISBLANK(N342),"",Long3[[#This Row],[Adj Close]]/N342-1)</f>
        <v/>
      </c>
      <c r="P341" s="37">
        <v>41995</v>
      </c>
      <c r="R341" s="36" t="str">
        <f>IF(ISBLANK(Q342),"",Long4[[#This Row],[Adj Close]]/Q342-1)</f>
        <v/>
      </c>
      <c r="V341" s="37">
        <v>41995</v>
      </c>
      <c r="X341" s="36" t="str">
        <f>IF(ISBLANK(W342),"",Long6[[#This Row],[Adj Close]]/W342-1)</f>
        <v/>
      </c>
      <c r="AE341" s="29">
        <v>41995</v>
      </c>
      <c r="AG341" s="33" t="str">
        <f>IF(ISBLANK(AF342),"",Short0[[#This Row],[Adj Close]]/AF342-1)</f>
        <v/>
      </c>
      <c r="AH341" s="37">
        <v>41995</v>
      </c>
      <c r="AJ341" s="36" t="str">
        <f>IF(ISBLANK(AI342),"",Short1[[#This Row],[Adj Close]]/AI342-1)</f>
        <v/>
      </c>
      <c r="AK341" s="29">
        <v>41995</v>
      </c>
      <c r="AM341" s="33" t="str">
        <f>IF(ISBLANK(AL342),"",Short2[[#This Row],[Adj Close]]/AL342-1)</f>
        <v/>
      </c>
      <c r="AN341" s="37">
        <v>41995</v>
      </c>
      <c r="AP341" s="36" t="str">
        <f>IF(ISBLANK(AO342),"",Short3[[#This Row],[Adj Close]]/AO342-1)</f>
        <v/>
      </c>
    </row>
    <row r="342" spans="1:42" x14ac:dyDescent="0.25">
      <c r="A342" s="37">
        <v>41988</v>
      </c>
      <c r="B342" s="39">
        <v>2070.6499020000001</v>
      </c>
      <c r="C342" s="36">
        <f>IF(ISBLANK(B343), "", GSPC[[#This Row],[Adj Close]]/B343-1)</f>
        <v>3.412022369004597E-2</v>
      </c>
      <c r="D342" s="37">
        <v>41988</v>
      </c>
      <c r="F342" s="36" t="str">
        <f>IF(ISBLANK(E343), "", Long0[[#This Row],[Adj Close]]/E343-1)</f>
        <v/>
      </c>
      <c r="G342" s="29">
        <v>41988</v>
      </c>
      <c r="H342"/>
      <c r="I342" s="33" t="str">
        <f>IF(ISBLANK(H343),"",Long1[[#This Row],[Adj Close]]/H343-1)</f>
        <v/>
      </c>
      <c r="J342" s="37">
        <v>41988</v>
      </c>
      <c r="L342" s="36" t="str">
        <f>IF(ISBLANK(K343),"",Long2[[#This Row],[Adj Close]]/K343-1)</f>
        <v/>
      </c>
      <c r="M342" s="29">
        <v>41988</v>
      </c>
      <c r="O342" s="33" t="str">
        <f>IF(ISBLANK(N343),"",Long3[[#This Row],[Adj Close]]/N343-1)</f>
        <v/>
      </c>
      <c r="P342" s="37">
        <v>41988</v>
      </c>
      <c r="R342" s="36" t="str">
        <f>IF(ISBLANK(Q343),"",Long4[[#This Row],[Adj Close]]/Q343-1)</f>
        <v/>
      </c>
      <c r="V342" s="37">
        <v>41988</v>
      </c>
      <c r="X342" s="36" t="str">
        <f>IF(ISBLANK(W343),"",Long6[[#This Row],[Adj Close]]/W343-1)</f>
        <v/>
      </c>
      <c r="AE342" s="29">
        <v>41988</v>
      </c>
      <c r="AG342" s="33" t="str">
        <f>IF(ISBLANK(AF343),"",Short0[[#This Row],[Adj Close]]/AF343-1)</f>
        <v/>
      </c>
      <c r="AH342" s="37">
        <v>41988</v>
      </c>
      <c r="AJ342" s="36" t="str">
        <f>IF(ISBLANK(AI343),"",Short1[[#This Row],[Adj Close]]/AI343-1)</f>
        <v/>
      </c>
      <c r="AK342" s="29">
        <v>41988</v>
      </c>
      <c r="AM342" s="33" t="str">
        <f>IF(ISBLANK(AL343),"",Short2[[#This Row],[Adj Close]]/AL343-1)</f>
        <v/>
      </c>
      <c r="AN342" s="37">
        <v>41988</v>
      </c>
      <c r="AP342" s="36" t="str">
        <f>IF(ISBLANK(AO343),"",Short3[[#This Row],[Adj Close]]/AO343-1)</f>
        <v/>
      </c>
    </row>
    <row r="343" spans="1:42" x14ac:dyDescent="0.25">
      <c r="A343" s="37">
        <v>41981</v>
      </c>
      <c r="B343" s="39">
        <v>2002.329956</v>
      </c>
      <c r="C343" s="36">
        <f>IF(ISBLANK(B344), "", GSPC[[#This Row],[Adj Close]]/B344-1)</f>
        <v>-3.5193800084960869E-2</v>
      </c>
      <c r="D343" s="37">
        <v>41981</v>
      </c>
      <c r="F343" s="36" t="str">
        <f>IF(ISBLANK(E344), "", Long0[[#This Row],[Adj Close]]/E344-1)</f>
        <v/>
      </c>
      <c r="G343" s="29">
        <v>41981</v>
      </c>
      <c r="H343"/>
      <c r="I343" s="33" t="str">
        <f>IF(ISBLANK(H344),"",Long1[[#This Row],[Adj Close]]/H344-1)</f>
        <v/>
      </c>
      <c r="J343" s="37">
        <v>41981</v>
      </c>
      <c r="L343" s="36" t="str">
        <f>IF(ISBLANK(K344),"",Long2[[#This Row],[Adj Close]]/K344-1)</f>
        <v/>
      </c>
      <c r="M343" s="29">
        <v>41981</v>
      </c>
      <c r="O343" s="33" t="str">
        <f>IF(ISBLANK(N344),"",Long3[[#This Row],[Adj Close]]/N344-1)</f>
        <v/>
      </c>
      <c r="P343" s="37">
        <v>41981</v>
      </c>
      <c r="R343" s="36" t="str">
        <f>IF(ISBLANK(Q344),"",Long4[[#This Row],[Adj Close]]/Q344-1)</f>
        <v/>
      </c>
      <c r="V343" s="37">
        <v>41981</v>
      </c>
      <c r="X343" s="36" t="str">
        <f>IF(ISBLANK(W344),"",Long6[[#This Row],[Adj Close]]/W344-1)</f>
        <v/>
      </c>
      <c r="AE343" s="29">
        <v>41981</v>
      </c>
      <c r="AG343" s="33" t="str">
        <f>IF(ISBLANK(AF344),"",Short0[[#This Row],[Adj Close]]/AF344-1)</f>
        <v/>
      </c>
      <c r="AH343" s="37">
        <v>41981</v>
      </c>
      <c r="AJ343" s="36" t="str">
        <f>IF(ISBLANK(AI344),"",Short1[[#This Row],[Adj Close]]/AI344-1)</f>
        <v/>
      </c>
      <c r="AK343" s="29">
        <v>41981</v>
      </c>
      <c r="AM343" s="33" t="str">
        <f>IF(ISBLANK(AL344),"",Short2[[#This Row],[Adj Close]]/AL344-1)</f>
        <v/>
      </c>
      <c r="AN343" s="37">
        <v>41981</v>
      </c>
      <c r="AP343" s="36" t="str">
        <f>IF(ISBLANK(AO344),"",Short3[[#This Row],[Adj Close]]/AO344-1)</f>
        <v/>
      </c>
    </row>
    <row r="344" spans="1:42" x14ac:dyDescent="0.25">
      <c r="A344" s="37">
        <v>41974</v>
      </c>
      <c r="B344" s="39">
        <v>2075.3701169999999</v>
      </c>
      <c r="C344" s="36">
        <f>IF(ISBLANK(B345), "", GSPC[[#This Row],[Adj Close]]/B345-1)</f>
        <v>3.7774273912882794E-3</v>
      </c>
      <c r="D344" s="37">
        <v>41974</v>
      </c>
      <c r="F344" s="36" t="str">
        <f>IF(ISBLANK(E345), "", Long0[[#This Row],[Adj Close]]/E345-1)</f>
        <v/>
      </c>
      <c r="G344" s="29">
        <v>41974</v>
      </c>
      <c r="H344"/>
      <c r="I344" s="33" t="str">
        <f>IF(ISBLANK(H345),"",Long1[[#This Row],[Adj Close]]/H345-1)</f>
        <v/>
      </c>
      <c r="J344" s="37">
        <v>41974</v>
      </c>
      <c r="L344" s="36" t="str">
        <f>IF(ISBLANK(K345),"",Long2[[#This Row],[Adj Close]]/K345-1)</f>
        <v/>
      </c>
      <c r="M344" s="29">
        <v>41974</v>
      </c>
      <c r="O344" s="33" t="str">
        <f>IF(ISBLANK(N345),"",Long3[[#This Row],[Adj Close]]/N345-1)</f>
        <v/>
      </c>
      <c r="P344" s="37">
        <v>41974</v>
      </c>
      <c r="R344" s="36" t="str">
        <f>IF(ISBLANK(Q345),"",Long4[[#This Row],[Adj Close]]/Q345-1)</f>
        <v/>
      </c>
      <c r="V344" s="37">
        <v>41974</v>
      </c>
      <c r="X344" s="36" t="str">
        <f>IF(ISBLANK(W345),"",Long6[[#This Row],[Adj Close]]/W345-1)</f>
        <v/>
      </c>
      <c r="AE344" s="29">
        <v>41974</v>
      </c>
      <c r="AG344" s="33" t="str">
        <f>IF(ISBLANK(AF345),"",Short0[[#This Row],[Adj Close]]/AF345-1)</f>
        <v/>
      </c>
      <c r="AH344" s="37">
        <v>41974</v>
      </c>
      <c r="AJ344" s="36" t="str">
        <f>IF(ISBLANK(AI345),"",Short1[[#This Row],[Adj Close]]/AI345-1)</f>
        <v/>
      </c>
      <c r="AK344" s="29">
        <v>41974</v>
      </c>
      <c r="AM344" s="33" t="str">
        <f>IF(ISBLANK(AL345),"",Short2[[#This Row],[Adj Close]]/AL345-1)</f>
        <v/>
      </c>
      <c r="AN344" s="37">
        <v>41974</v>
      </c>
      <c r="AP344" s="36" t="str">
        <f>IF(ISBLANK(AO345),"",Short3[[#This Row],[Adj Close]]/AO345-1)</f>
        <v/>
      </c>
    </row>
    <row r="345" spans="1:42" x14ac:dyDescent="0.25">
      <c r="A345" s="37">
        <v>41967</v>
      </c>
      <c r="B345" s="39">
        <v>2067.5600589999999</v>
      </c>
      <c r="C345" s="36">
        <f>IF(ISBLANK(B346), "", GSPC[[#This Row],[Adj Close]]/B346-1)</f>
        <v>1.9675594863095558E-3</v>
      </c>
      <c r="D345" s="37">
        <v>41967</v>
      </c>
      <c r="F345" s="36" t="str">
        <f>IF(ISBLANK(E346), "", Long0[[#This Row],[Adj Close]]/E346-1)</f>
        <v/>
      </c>
      <c r="G345" s="29">
        <v>41967</v>
      </c>
      <c r="H345"/>
      <c r="I345" s="33" t="str">
        <f>IF(ISBLANK(H346),"",Long1[[#This Row],[Adj Close]]/H346-1)</f>
        <v/>
      </c>
      <c r="J345" s="37">
        <v>41967</v>
      </c>
      <c r="L345" s="36" t="str">
        <f>IF(ISBLANK(K346),"",Long2[[#This Row],[Adj Close]]/K346-1)</f>
        <v/>
      </c>
      <c r="M345" s="29">
        <v>41967</v>
      </c>
      <c r="O345" s="33" t="str">
        <f>IF(ISBLANK(N346),"",Long3[[#This Row],[Adj Close]]/N346-1)</f>
        <v/>
      </c>
      <c r="P345" s="37">
        <v>41967</v>
      </c>
      <c r="R345" s="36" t="str">
        <f>IF(ISBLANK(Q346),"",Long4[[#This Row],[Adj Close]]/Q346-1)</f>
        <v/>
      </c>
      <c r="V345" s="37">
        <v>41967</v>
      </c>
      <c r="X345" s="36" t="str">
        <f>IF(ISBLANK(W346),"",Long6[[#This Row],[Adj Close]]/W346-1)</f>
        <v/>
      </c>
      <c r="AE345" s="29">
        <v>41967</v>
      </c>
      <c r="AG345" s="33" t="str">
        <f>IF(ISBLANK(AF346),"",Short0[[#This Row],[Adj Close]]/AF346-1)</f>
        <v/>
      </c>
      <c r="AH345" s="37">
        <v>41967</v>
      </c>
      <c r="AJ345" s="36" t="str">
        <f>IF(ISBLANK(AI346),"",Short1[[#This Row],[Adj Close]]/AI346-1)</f>
        <v/>
      </c>
      <c r="AK345" s="29">
        <v>41967</v>
      </c>
      <c r="AM345" s="33" t="str">
        <f>IF(ISBLANK(AL346),"",Short2[[#This Row],[Adj Close]]/AL346-1)</f>
        <v/>
      </c>
      <c r="AN345" s="37">
        <v>41967</v>
      </c>
      <c r="AP345" s="36" t="str">
        <f>IF(ISBLANK(AO346),"",Short3[[#This Row],[Adj Close]]/AO346-1)</f>
        <v/>
      </c>
    </row>
    <row r="346" spans="1:42" x14ac:dyDescent="0.25">
      <c r="A346" s="37">
        <v>41960</v>
      </c>
      <c r="B346" s="39">
        <v>2063.5</v>
      </c>
      <c r="C346" s="36">
        <f>IF(ISBLANK(B347), "", GSPC[[#This Row],[Adj Close]]/B347-1)</f>
        <v>1.1608894229333977E-2</v>
      </c>
      <c r="D346" s="37">
        <v>41960</v>
      </c>
      <c r="F346" s="36" t="str">
        <f>IF(ISBLANK(E347), "", Long0[[#This Row],[Adj Close]]/E347-1)</f>
        <v/>
      </c>
      <c r="G346" s="29">
        <v>41960</v>
      </c>
      <c r="H346"/>
      <c r="I346" s="33" t="str">
        <f>IF(ISBLANK(H347),"",Long1[[#This Row],[Adj Close]]/H347-1)</f>
        <v/>
      </c>
      <c r="J346" s="37">
        <v>41960</v>
      </c>
      <c r="L346" s="36" t="str">
        <f>IF(ISBLANK(K347),"",Long2[[#This Row],[Adj Close]]/K347-1)</f>
        <v/>
      </c>
      <c r="M346" s="29">
        <v>41960</v>
      </c>
      <c r="O346" s="33" t="str">
        <f>IF(ISBLANK(N347),"",Long3[[#This Row],[Adj Close]]/N347-1)</f>
        <v/>
      </c>
      <c r="P346" s="37">
        <v>41960</v>
      </c>
      <c r="R346" s="36" t="str">
        <f>IF(ISBLANK(Q347),"",Long4[[#This Row],[Adj Close]]/Q347-1)</f>
        <v/>
      </c>
      <c r="V346" s="37">
        <v>41960</v>
      </c>
      <c r="X346" s="36" t="str">
        <f>IF(ISBLANK(W347),"",Long6[[#This Row],[Adj Close]]/W347-1)</f>
        <v/>
      </c>
      <c r="AE346" s="29">
        <v>41960</v>
      </c>
      <c r="AG346" s="33" t="str">
        <f>IF(ISBLANK(AF347),"",Short0[[#This Row],[Adj Close]]/AF347-1)</f>
        <v/>
      </c>
      <c r="AH346" s="37">
        <v>41960</v>
      </c>
      <c r="AJ346" s="36" t="str">
        <f>IF(ISBLANK(AI347),"",Short1[[#This Row],[Adj Close]]/AI347-1)</f>
        <v/>
      </c>
      <c r="AK346" s="29">
        <v>41960</v>
      </c>
      <c r="AM346" s="33" t="str">
        <f>IF(ISBLANK(AL347),"",Short2[[#This Row],[Adj Close]]/AL347-1)</f>
        <v/>
      </c>
      <c r="AN346" s="37">
        <v>41960</v>
      </c>
      <c r="AP346" s="36" t="str">
        <f>IF(ISBLANK(AO347),"",Short3[[#This Row],[Adj Close]]/AO347-1)</f>
        <v/>
      </c>
    </row>
    <row r="347" spans="1:42" x14ac:dyDescent="0.25">
      <c r="A347" s="37">
        <v>41953</v>
      </c>
      <c r="B347" s="39">
        <v>2039.8199460000001</v>
      </c>
      <c r="C347" s="36">
        <f>IF(ISBLANK(B348), "", GSPC[[#This Row],[Adj Close]]/B348-1)</f>
        <v>3.8879000299876232E-3</v>
      </c>
      <c r="D347" s="37">
        <v>41953</v>
      </c>
      <c r="F347" s="36" t="str">
        <f>IF(ISBLANK(E348), "", Long0[[#This Row],[Adj Close]]/E348-1)</f>
        <v/>
      </c>
      <c r="G347" s="29">
        <v>41953</v>
      </c>
      <c r="H347"/>
      <c r="I347" s="33" t="str">
        <f>IF(ISBLANK(H348),"",Long1[[#This Row],[Adj Close]]/H348-1)</f>
        <v/>
      </c>
      <c r="J347" s="37">
        <v>41953</v>
      </c>
      <c r="L347" s="36" t="str">
        <f>IF(ISBLANK(K348),"",Long2[[#This Row],[Adj Close]]/K348-1)</f>
        <v/>
      </c>
      <c r="M347" s="29">
        <v>41953</v>
      </c>
      <c r="O347" s="33" t="str">
        <f>IF(ISBLANK(N348),"",Long3[[#This Row],[Adj Close]]/N348-1)</f>
        <v/>
      </c>
      <c r="P347" s="37">
        <v>41953</v>
      </c>
      <c r="R347" s="36" t="str">
        <f>IF(ISBLANK(Q348),"",Long4[[#This Row],[Adj Close]]/Q348-1)</f>
        <v/>
      </c>
      <c r="V347" s="37">
        <v>41953</v>
      </c>
      <c r="X347" s="36" t="str">
        <f>IF(ISBLANK(W348),"",Long6[[#This Row],[Adj Close]]/W348-1)</f>
        <v/>
      </c>
      <c r="AE347" s="29">
        <v>41953</v>
      </c>
      <c r="AG347" s="33" t="str">
        <f>IF(ISBLANK(AF348),"",Short0[[#This Row],[Adj Close]]/AF348-1)</f>
        <v/>
      </c>
      <c r="AH347" s="37">
        <v>41953</v>
      </c>
      <c r="AJ347" s="36" t="str">
        <f>IF(ISBLANK(AI348),"",Short1[[#This Row],[Adj Close]]/AI348-1)</f>
        <v/>
      </c>
      <c r="AK347" s="29">
        <v>41953</v>
      </c>
      <c r="AM347" s="33" t="str">
        <f>IF(ISBLANK(AL348),"",Short2[[#This Row],[Adj Close]]/AL348-1)</f>
        <v/>
      </c>
      <c r="AN347" s="37">
        <v>41953</v>
      </c>
      <c r="AP347" s="36" t="str">
        <f>IF(ISBLANK(AO348),"",Short3[[#This Row],[Adj Close]]/AO348-1)</f>
        <v/>
      </c>
    </row>
    <row r="348" spans="1:42" x14ac:dyDescent="0.25">
      <c r="A348" s="37">
        <v>41946</v>
      </c>
      <c r="B348" s="39">
        <v>2031.920044</v>
      </c>
      <c r="C348" s="36">
        <f>IF(ISBLANK(B349), "", GSPC[[#This Row],[Adj Close]]/B349-1)</f>
        <v>6.8729687882977952E-3</v>
      </c>
      <c r="D348" s="37">
        <v>41946</v>
      </c>
      <c r="E348"/>
      <c r="F348" s="36" t="str">
        <f>IF(ISBLANK(E349), "", Long0[[#This Row],[Adj Close]]/E349-1)</f>
        <v/>
      </c>
      <c r="G348" s="29">
        <v>41946</v>
      </c>
      <c r="H348"/>
      <c r="I348" s="33" t="str">
        <f>IF(ISBLANK(H349),"",Long1[[#This Row],[Adj Close]]/H349-1)</f>
        <v/>
      </c>
      <c r="J348" s="37">
        <v>41946</v>
      </c>
      <c r="L348" s="36" t="str">
        <f>IF(ISBLANK(K349),"",Long2[[#This Row],[Adj Close]]/K349-1)</f>
        <v/>
      </c>
      <c r="M348" s="29">
        <v>41946</v>
      </c>
      <c r="O348" s="33" t="str">
        <f>IF(ISBLANK(N349),"",Long3[[#This Row],[Adj Close]]/N349-1)</f>
        <v/>
      </c>
      <c r="P348" s="37">
        <v>41946</v>
      </c>
      <c r="R348" s="36" t="str">
        <f>IF(ISBLANK(Q349),"",Long4[[#This Row],[Adj Close]]/Q349-1)</f>
        <v/>
      </c>
      <c r="V348" s="37">
        <v>41946</v>
      </c>
      <c r="X348" s="36" t="str">
        <f>IF(ISBLANK(W349),"",Long6[[#This Row],[Adj Close]]/W349-1)</f>
        <v/>
      </c>
      <c r="AE348" s="29">
        <v>41946</v>
      </c>
      <c r="AG348" s="33" t="str">
        <f>IF(ISBLANK(AF349),"",Short0[[#This Row],[Adj Close]]/AF349-1)</f>
        <v/>
      </c>
      <c r="AH348" s="37">
        <v>41946</v>
      </c>
      <c r="AJ348" s="36" t="str">
        <f>IF(ISBLANK(AI349),"",Short1[[#This Row],[Adj Close]]/AI349-1)</f>
        <v/>
      </c>
      <c r="AK348" s="29">
        <v>41946</v>
      </c>
      <c r="AM348" s="33" t="str">
        <f>IF(ISBLANK(AL349),"",Short2[[#This Row],[Adj Close]]/AL349-1)</f>
        <v/>
      </c>
      <c r="AN348" s="37">
        <v>41946</v>
      </c>
      <c r="AP348" s="36" t="str">
        <f>IF(ISBLANK(AO349),"",Short3[[#This Row],[Adj Close]]/AO349-1)</f>
        <v/>
      </c>
    </row>
    <row r="349" spans="1:42" x14ac:dyDescent="0.25">
      <c r="A349" s="37">
        <v>41939</v>
      </c>
      <c r="B349" s="39">
        <v>2018.0500489999999</v>
      </c>
      <c r="C349" s="36">
        <f>IF(ISBLANK(B350), "", GSPC[[#This Row],[Adj Close]]/B350-1)</f>
        <v>2.7217061253576036E-2</v>
      </c>
      <c r="D349" s="37">
        <v>41939</v>
      </c>
      <c r="E349"/>
      <c r="F349" s="36" t="str">
        <f>IF(ISBLANK(E350), "", Long0[[#This Row],[Adj Close]]/E350-1)</f>
        <v/>
      </c>
      <c r="G349" s="29">
        <v>41939</v>
      </c>
      <c r="H349"/>
      <c r="I349" s="33" t="str">
        <f>IF(ISBLANK(H350),"",Long1[[#This Row],[Adj Close]]/H350-1)</f>
        <v/>
      </c>
      <c r="J349" s="37">
        <v>41939</v>
      </c>
      <c r="L349" s="36" t="str">
        <f>IF(ISBLANK(K350),"",Long2[[#This Row],[Adj Close]]/K350-1)</f>
        <v/>
      </c>
      <c r="M349" s="29">
        <v>41939</v>
      </c>
      <c r="O349" s="33" t="str">
        <f>IF(ISBLANK(N350),"",Long3[[#This Row],[Adj Close]]/N350-1)</f>
        <v/>
      </c>
      <c r="P349" s="37">
        <v>41939</v>
      </c>
      <c r="R349" s="36" t="str">
        <f>IF(ISBLANK(Q350),"",Long4[[#This Row],[Adj Close]]/Q350-1)</f>
        <v/>
      </c>
      <c r="V349" s="37">
        <v>41939</v>
      </c>
      <c r="X349" s="36" t="str">
        <f>IF(ISBLANK(W350),"",Long6[[#This Row],[Adj Close]]/W350-1)</f>
        <v/>
      </c>
      <c r="AE349" s="29">
        <v>41939</v>
      </c>
      <c r="AG349" s="33" t="str">
        <f>IF(ISBLANK(AF350),"",Short0[[#This Row],[Adj Close]]/AF350-1)</f>
        <v/>
      </c>
      <c r="AH349" s="37">
        <v>41939</v>
      </c>
      <c r="AJ349" s="36" t="str">
        <f>IF(ISBLANK(AI350),"",Short1[[#This Row],[Adj Close]]/AI350-1)</f>
        <v/>
      </c>
      <c r="AK349" s="29">
        <v>41939</v>
      </c>
      <c r="AM349" s="33" t="str">
        <f>IF(ISBLANK(AL350),"",Short2[[#This Row],[Adj Close]]/AL350-1)</f>
        <v/>
      </c>
      <c r="AN349" s="37">
        <v>41939</v>
      </c>
      <c r="AP349" s="36" t="str">
        <f>IF(ISBLANK(AO350),"",Short3[[#This Row],[Adj Close]]/AO350-1)</f>
        <v/>
      </c>
    </row>
    <row r="350" spans="1:42" x14ac:dyDescent="0.25">
      <c r="A350" s="37">
        <v>41932</v>
      </c>
      <c r="B350" s="39">
        <v>1964.579956</v>
      </c>
      <c r="C350" s="36">
        <f>IF(ISBLANK(B351), "", GSPC[[#This Row],[Adj Close]]/B351-1)</f>
        <v>4.124528058022614E-2</v>
      </c>
      <c r="D350" s="37">
        <v>41932</v>
      </c>
      <c r="E350"/>
      <c r="F350" s="36" t="str">
        <f>IF(ISBLANK(E351), "", Long0[[#This Row],[Adj Close]]/E351-1)</f>
        <v/>
      </c>
      <c r="G350" s="29">
        <v>41932</v>
      </c>
      <c r="H350"/>
      <c r="I350" s="33" t="str">
        <f>IF(ISBLANK(H351),"",Long1[[#This Row],[Adj Close]]/H351-1)</f>
        <v/>
      </c>
      <c r="J350" s="37">
        <v>41932</v>
      </c>
      <c r="L350" s="36" t="str">
        <f>IF(ISBLANK(K351),"",Long2[[#This Row],[Adj Close]]/K351-1)</f>
        <v/>
      </c>
      <c r="M350" s="29">
        <v>41932</v>
      </c>
      <c r="O350" s="33" t="str">
        <f>IF(ISBLANK(N351),"",Long3[[#This Row],[Adj Close]]/N351-1)</f>
        <v/>
      </c>
      <c r="P350" s="37">
        <v>41932</v>
      </c>
      <c r="R350" s="36" t="str">
        <f>IF(ISBLANK(Q351),"",Long4[[#This Row],[Adj Close]]/Q351-1)</f>
        <v/>
      </c>
      <c r="V350" s="37">
        <v>41932</v>
      </c>
      <c r="X350" s="36" t="str">
        <f>IF(ISBLANK(W351),"",Long6[[#This Row],[Adj Close]]/W351-1)</f>
        <v/>
      </c>
      <c r="AE350" s="29">
        <v>41932</v>
      </c>
      <c r="AG350" s="33" t="str">
        <f>IF(ISBLANK(AF351),"",Short0[[#This Row],[Adj Close]]/AF351-1)</f>
        <v/>
      </c>
      <c r="AH350" s="37">
        <v>41932</v>
      </c>
      <c r="AJ350" s="36" t="str">
        <f>IF(ISBLANK(AI351),"",Short1[[#This Row],[Adj Close]]/AI351-1)</f>
        <v/>
      </c>
      <c r="AK350" s="29">
        <v>41932</v>
      </c>
      <c r="AM350" s="33" t="str">
        <f>IF(ISBLANK(AL351),"",Short2[[#This Row],[Adj Close]]/AL351-1)</f>
        <v/>
      </c>
      <c r="AN350" s="37">
        <v>41932</v>
      </c>
      <c r="AP350" s="36" t="str">
        <f>IF(ISBLANK(AO351),"",Short3[[#This Row],[Adj Close]]/AO351-1)</f>
        <v/>
      </c>
    </row>
    <row r="351" spans="1:42" x14ac:dyDescent="0.25">
      <c r="A351" s="37">
        <v>41925</v>
      </c>
      <c r="B351" s="39">
        <v>1886.76001</v>
      </c>
      <c r="C351" s="36">
        <f>IF(ISBLANK(B352), "", GSPC[[#This Row],[Adj Close]]/B352-1)</f>
        <v>-1.016194852879404E-2</v>
      </c>
      <c r="D351" s="37">
        <v>41925</v>
      </c>
      <c r="E351"/>
      <c r="F351" s="36" t="str">
        <f>IF(ISBLANK(E352), "", Long0[[#This Row],[Adj Close]]/E352-1)</f>
        <v/>
      </c>
      <c r="G351" s="29">
        <v>41925</v>
      </c>
      <c r="H351"/>
      <c r="I351" s="33" t="str">
        <f>IF(ISBLANK(H352),"",Long1[[#This Row],[Adj Close]]/H352-1)</f>
        <v/>
      </c>
      <c r="J351" s="37">
        <v>41925</v>
      </c>
      <c r="L351" s="36" t="str">
        <f>IF(ISBLANK(K352),"",Long2[[#This Row],[Adj Close]]/K352-1)</f>
        <v/>
      </c>
      <c r="M351" s="29">
        <v>41925</v>
      </c>
      <c r="O351" s="33" t="str">
        <f>IF(ISBLANK(N352),"",Long3[[#This Row],[Adj Close]]/N352-1)</f>
        <v/>
      </c>
      <c r="P351" s="37">
        <v>41925</v>
      </c>
      <c r="R351" s="36" t="str">
        <f>IF(ISBLANK(Q352),"",Long4[[#This Row],[Adj Close]]/Q352-1)</f>
        <v/>
      </c>
      <c r="V351" s="37">
        <v>41925</v>
      </c>
      <c r="X351" s="36" t="str">
        <f>IF(ISBLANK(W352),"",Long6[[#This Row],[Adj Close]]/W352-1)</f>
        <v/>
      </c>
      <c r="AE351" s="29">
        <v>41925</v>
      </c>
      <c r="AG351" s="33" t="str">
        <f>IF(ISBLANK(AF352),"",Short0[[#This Row],[Adj Close]]/AF352-1)</f>
        <v/>
      </c>
      <c r="AH351" s="37">
        <v>41925</v>
      </c>
      <c r="AJ351" s="36" t="str">
        <f>IF(ISBLANK(AI352),"",Short1[[#This Row],[Adj Close]]/AI352-1)</f>
        <v/>
      </c>
      <c r="AK351" s="29">
        <v>41925</v>
      </c>
      <c r="AM351" s="33" t="str">
        <f>IF(ISBLANK(AL352),"",Short2[[#This Row],[Adj Close]]/AL352-1)</f>
        <v/>
      </c>
      <c r="AN351" s="37">
        <v>41925</v>
      </c>
      <c r="AP351" s="36" t="str">
        <f>IF(ISBLANK(AO352),"",Short3[[#This Row],[Adj Close]]/AO352-1)</f>
        <v/>
      </c>
    </row>
    <row r="352" spans="1:42" x14ac:dyDescent="0.25">
      <c r="A352" s="37">
        <v>41918</v>
      </c>
      <c r="B352" s="39">
        <v>1906.130005</v>
      </c>
      <c r="C352" s="36">
        <f>IF(ISBLANK(B353), "", GSPC[[#This Row],[Adj Close]]/B353-1)</f>
        <v>-3.1388799352949248E-2</v>
      </c>
      <c r="D352" s="37">
        <v>41918</v>
      </c>
      <c r="E352"/>
      <c r="F352" s="36" t="str">
        <f>IF(ISBLANK(E353), "", Long0[[#This Row],[Adj Close]]/E353-1)</f>
        <v/>
      </c>
      <c r="G352" s="29">
        <v>41918</v>
      </c>
      <c r="H352"/>
      <c r="I352" s="33" t="str">
        <f>IF(ISBLANK(H353),"",Long1[[#This Row],[Adj Close]]/H353-1)</f>
        <v/>
      </c>
      <c r="J352" s="37">
        <v>41918</v>
      </c>
      <c r="L352" s="36" t="str">
        <f>IF(ISBLANK(K353),"",Long2[[#This Row],[Adj Close]]/K353-1)</f>
        <v/>
      </c>
      <c r="M352" s="29">
        <v>41918</v>
      </c>
      <c r="O352" s="33" t="str">
        <f>IF(ISBLANK(N353),"",Long3[[#This Row],[Adj Close]]/N353-1)</f>
        <v/>
      </c>
      <c r="P352" s="37">
        <v>41918</v>
      </c>
      <c r="R352" s="36" t="str">
        <f>IF(ISBLANK(Q353),"",Long4[[#This Row],[Adj Close]]/Q353-1)</f>
        <v/>
      </c>
      <c r="V352" s="37">
        <v>41918</v>
      </c>
      <c r="X352" s="36" t="str">
        <f>IF(ISBLANK(W353),"",Long6[[#This Row],[Adj Close]]/W353-1)</f>
        <v/>
      </c>
      <c r="AE352" s="29">
        <v>41918</v>
      </c>
      <c r="AG352" s="33" t="str">
        <f>IF(ISBLANK(AF353),"",Short0[[#This Row],[Adj Close]]/AF353-1)</f>
        <v/>
      </c>
      <c r="AH352" s="37">
        <v>41918</v>
      </c>
      <c r="AJ352" s="36" t="str">
        <f>IF(ISBLANK(AI353),"",Short1[[#This Row],[Adj Close]]/AI353-1)</f>
        <v/>
      </c>
      <c r="AK352" s="29">
        <v>41918</v>
      </c>
      <c r="AM352" s="33" t="str">
        <f>IF(ISBLANK(AL353),"",Short2[[#This Row],[Adj Close]]/AL353-1)</f>
        <v/>
      </c>
      <c r="AN352" s="37">
        <v>41918</v>
      </c>
      <c r="AP352" s="36" t="str">
        <f>IF(ISBLANK(AO353),"",Short3[[#This Row],[Adj Close]]/AO353-1)</f>
        <v/>
      </c>
    </row>
    <row r="353" spans="1:42" x14ac:dyDescent="0.25">
      <c r="A353" s="37">
        <v>41911</v>
      </c>
      <c r="B353" s="39">
        <v>1967.900024</v>
      </c>
      <c r="C353" s="36">
        <f>IF(ISBLANK(B354), "", GSPC[[#This Row],[Adj Close]]/B354-1)</f>
        <v>-7.5396284040400996E-3</v>
      </c>
      <c r="D353" s="37">
        <v>41911</v>
      </c>
      <c r="E353"/>
      <c r="F353" s="36" t="str">
        <f>IF(ISBLANK(E354), "", Long0[[#This Row],[Adj Close]]/E354-1)</f>
        <v/>
      </c>
      <c r="G353" s="29">
        <v>41911</v>
      </c>
      <c r="H353"/>
      <c r="I353" s="33" t="str">
        <f>IF(ISBLANK(H354),"",Long1[[#This Row],[Adj Close]]/H354-1)</f>
        <v/>
      </c>
      <c r="J353" s="37">
        <v>41911</v>
      </c>
      <c r="L353" s="36" t="str">
        <f>IF(ISBLANK(K354),"",Long2[[#This Row],[Adj Close]]/K354-1)</f>
        <v/>
      </c>
      <c r="M353" s="29">
        <v>41911</v>
      </c>
      <c r="O353" s="33" t="str">
        <f>IF(ISBLANK(N354),"",Long3[[#This Row],[Adj Close]]/N354-1)</f>
        <v/>
      </c>
      <c r="P353" s="37">
        <v>41911</v>
      </c>
      <c r="R353" s="36" t="str">
        <f>IF(ISBLANK(Q354),"",Long4[[#This Row],[Adj Close]]/Q354-1)</f>
        <v/>
      </c>
      <c r="V353" s="37">
        <v>41911</v>
      </c>
      <c r="X353" s="36" t="str">
        <f>IF(ISBLANK(W354),"",Long6[[#This Row],[Adj Close]]/W354-1)</f>
        <v/>
      </c>
      <c r="AE353" s="29">
        <v>41911</v>
      </c>
      <c r="AG353" s="33" t="str">
        <f>IF(ISBLANK(AF354),"",Short0[[#This Row],[Adj Close]]/AF354-1)</f>
        <v/>
      </c>
      <c r="AH353" s="37">
        <v>41911</v>
      </c>
      <c r="AJ353" s="36" t="str">
        <f>IF(ISBLANK(AI354),"",Short1[[#This Row],[Adj Close]]/AI354-1)</f>
        <v/>
      </c>
      <c r="AK353" s="29">
        <v>41911</v>
      </c>
      <c r="AM353" s="33" t="str">
        <f>IF(ISBLANK(AL354),"",Short2[[#This Row],[Adj Close]]/AL354-1)</f>
        <v/>
      </c>
      <c r="AN353" s="37">
        <v>41911</v>
      </c>
      <c r="AP353" s="36" t="str">
        <f>IF(ISBLANK(AO354),"",Short3[[#This Row],[Adj Close]]/AO354-1)</f>
        <v/>
      </c>
    </row>
    <row r="354" spans="1:42" x14ac:dyDescent="0.25">
      <c r="A354" s="37">
        <v>41904</v>
      </c>
      <c r="B354" s="39">
        <v>1982.849976</v>
      </c>
      <c r="C354" s="36">
        <f>IF(ISBLANK(B355), "", GSPC[[#This Row],[Adj Close]]/B355-1)</f>
        <v>-1.3703764261395635E-2</v>
      </c>
      <c r="D354" s="37">
        <v>41904</v>
      </c>
      <c r="E354"/>
      <c r="F354" s="36" t="str">
        <f>IF(ISBLANK(E355), "", Long0[[#This Row],[Adj Close]]/E355-1)</f>
        <v/>
      </c>
      <c r="G354" s="29">
        <v>41904</v>
      </c>
      <c r="H354"/>
      <c r="I354" s="33" t="str">
        <f>IF(ISBLANK(H355),"",Long1[[#This Row],[Adj Close]]/H355-1)</f>
        <v/>
      </c>
      <c r="J354" s="37">
        <v>41904</v>
      </c>
      <c r="L354" s="36" t="str">
        <f>IF(ISBLANK(K355),"",Long2[[#This Row],[Adj Close]]/K355-1)</f>
        <v/>
      </c>
      <c r="M354" s="29">
        <v>41904</v>
      </c>
      <c r="O354" s="33" t="str">
        <f>IF(ISBLANK(N355),"",Long3[[#This Row],[Adj Close]]/N355-1)</f>
        <v/>
      </c>
      <c r="P354" s="37">
        <v>41904</v>
      </c>
      <c r="R354" s="36" t="str">
        <f>IF(ISBLANK(Q355),"",Long4[[#This Row],[Adj Close]]/Q355-1)</f>
        <v/>
      </c>
      <c r="V354" s="37">
        <v>41904</v>
      </c>
      <c r="X354" s="36" t="str">
        <f>IF(ISBLANK(W355),"",Long6[[#This Row],[Adj Close]]/W355-1)</f>
        <v/>
      </c>
      <c r="AE354" s="29">
        <v>41904</v>
      </c>
      <c r="AG354" s="33" t="str">
        <f>IF(ISBLANK(AF355),"",Short0[[#This Row],[Adj Close]]/AF355-1)</f>
        <v/>
      </c>
      <c r="AH354" s="37">
        <v>41904</v>
      </c>
      <c r="AJ354" s="36" t="str">
        <f>IF(ISBLANK(AI355),"",Short1[[#This Row],[Adj Close]]/AI355-1)</f>
        <v/>
      </c>
      <c r="AK354" s="29">
        <v>41904</v>
      </c>
      <c r="AM354" s="33" t="str">
        <f>IF(ISBLANK(AL355),"",Short2[[#This Row],[Adj Close]]/AL355-1)</f>
        <v/>
      </c>
      <c r="AN354" s="37">
        <v>41904</v>
      </c>
      <c r="AP354" s="36" t="str">
        <f>IF(ISBLANK(AO355),"",Short3[[#This Row],[Adj Close]]/AO355-1)</f>
        <v/>
      </c>
    </row>
    <row r="355" spans="1:42" x14ac:dyDescent="0.25">
      <c r="A355" s="37">
        <v>41897</v>
      </c>
      <c r="B355" s="39">
        <v>2010.400024</v>
      </c>
      <c r="C355" s="36">
        <f>IF(ISBLANK(B356), "", GSPC[[#This Row],[Adj Close]]/B356-1)</f>
        <v>1.2520515583518854E-2</v>
      </c>
      <c r="D355" s="37">
        <v>41897</v>
      </c>
      <c r="E355"/>
      <c r="F355" s="36" t="str">
        <f>IF(ISBLANK(E356), "", Long0[[#This Row],[Adj Close]]/E356-1)</f>
        <v/>
      </c>
      <c r="G355" s="29">
        <v>41897</v>
      </c>
      <c r="H355"/>
      <c r="I355" s="33" t="str">
        <f>IF(ISBLANK(H356),"",Long1[[#This Row],[Adj Close]]/H356-1)</f>
        <v/>
      </c>
      <c r="J355" s="37">
        <v>41897</v>
      </c>
      <c r="L355" s="36" t="str">
        <f>IF(ISBLANK(K356),"",Long2[[#This Row],[Adj Close]]/K356-1)</f>
        <v/>
      </c>
      <c r="M355" s="29">
        <v>41897</v>
      </c>
      <c r="O355" s="33" t="str">
        <f>IF(ISBLANK(N356),"",Long3[[#This Row],[Adj Close]]/N356-1)</f>
        <v/>
      </c>
      <c r="P355" s="37">
        <v>41897</v>
      </c>
      <c r="R355" s="36" t="str">
        <f>IF(ISBLANK(Q356),"",Long4[[#This Row],[Adj Close]]/Q356-1)</f>
        <v/>
      </c>
      <c r="V355" s="37">
        <v>41897</v>
      </c>
      <c r="X355" s="36" t="str">
        <f>IF(ISBLANK(W356),"",Long6[[#This Row],[Adj Close]]/W356-1)</f>
        <v/>
      </c>
      <c r="AE355" s="29">
        <v>41897</v>
      </c>
      <c r="AG355" s="33" t="str">
        <f>IF(ISBLANK(AF356),"",Short0[[#This Row],[Adj Close]]/AF356-1)</f>
        <v/>
      </c>
      <c r="AH355" s="37">
        <v>41897</v>
      </c>
      <c r="AJ355" s="36" t="str">
        <f>IF(ISBLANK(AI356),"",Short1[[#This Row],[Adj Close]]/AI356-1)</f>
        <v/>
      </c>
      <c r="AK355" s="29">
        <v>41897</v>
      </c>
      <c r="AM355" s="33" t="str">
        <f>IF(ISBLANK(AL356),"",Short2[[#This Row],[Adj Close]]/AL356-1)</f>
        <v/>
      </c>
      <c r="AN355" s="37">
        <v>41897</v>
      </c>
      <c r="AP355" s="36" t="str">
        <f>IF(ISBLANK(AO356),"",Short3[[#This Row],[Adj Close]]/AO356-1)</f>
        <v/>
      </c>
    </row>
    <row r="356" spans="1:42" x14ac:dyDescent="0.25">
      <c r="A356" s="37">
        <v>41890</v>
      </c>
      <c r="B356" s="39">
        <v>1985.540039</v>
      </c>
      <c r="C356" s="36">
        <f>IF(ISBLANK(B357), "", GSPC[[#This Row],[Adj Close]]/B357-1)</f>
        <v>-1.1042392791116962E-2</v>
      </c>
      <c r="D356" s="37">
        <v>41890</v>
      </c>
      <c r="E356"/>
      <c r="F356" s="36" t="str">
        <f>IF(ISBLANK(E357), "", Long0[[#This Row],[Adj Close]]/E357-1)</f>
        <v/>
      </c>
      <c r="G356" s="29">
        <v>41890</v>
      </c>
      <c r="H356"/>
      <c r="I356" s="33" t="str">
        <f>IF(ISBLANK(H357),"",Long1[[#This Row],[Adj Close]]/H357-1)</f>
        <v/>
      </c>
      <c r="J356" s="37">
        <v>41890</v>
      </c>
      <c r="L356" s="36" t="str">
        <f>IF(ISBLANK(K357),"",Long2[[#This Row],[Adj Close]]/K357-1)</f>
        <v/>
      </c>
      <c r="M356" s="29">
        <v>41890</v>
      </c>
      <c r="O356" s="33" t="str">
        <f>IF(ISBLANK(N357),"",Long3[[#This Row],[Adj Close]]/N357-1)</f>
        <v/>
      </c>
      <c r="P356" s="37">
        <v>41890</v>
      </c>
      <c r="R356" s="36" t="str">
        <f>IF(ISBLANK(Q357),"",Long4[[#This Row],[Adj Close]]/Q357-1)</f>
        <v/>
      </c>
      <c r="V356" s="37">
        <v>41890</v>
      </c>
      <c r="X356" s="36" t="str">
        <f>IF(ISBLANK(W357),"",Long6[[#This Row],[Adj Close]]/W357-1)</f>
        <v/>
      </c>
      <c r="AE356" s="29">
        <v>41890</v>
      </c>
      <c r="AG356" s="33" t="str">
        <f>IF(ISBLANK(AF357),"",Short0[[#This Row],[Adj Close]]/AF357-1)</f>
        <v/>
      </c>
      <c r="AH356" s="37">
        <v>41890</v>
      </c>
      <c r="AJ356" s="36" t="str">
        <f>IF(ISBLANK(AI357),"",Short1[[#This Row],[Adj Close]]/AI357-1)</f>
        <v/>
      </c>
      <c r="AK356" s="29">
        <v>41890</v>
      </c>
      <c r="AM356" s="33" t="str">
        <f>IF(ISBLANK(AL357),"",Short2[[#This Row],[Adj Close]]/AL357-1)</f>
        <v/>
      </c>
      <c r="AN356" s="37">
        <v>41890</v>
      </c>
      <c r="AP356" s="36" t="str">
        <f>IF(ISBLANK(AO357),"",Short3[[#This Row],[Adj Close]]/AO357-1)</f>
        <v/>
      </c>
    </row>
    <row r="357" spans="1:42" x14ac:dyDescent="0.25">
      <c r="A357" s="37">
        <v>41883</v>
      </c>
      <c r="B357" s="39">
        <v>2007.709961</v>
      </c>
      <c r="C357" s="36">
        <f>IF(ISBLANK(B358), "", GSPC[[#This Row],[Adj Close]]/B358-1)</f>
        <v>2.1663327347578587E-3</v>
      </c>
      <c r="D357" s="37">
        <v>41883</v>
      </c>
      <c r="E357"/>
      <c r="F357" s="36" t="str">
        <f>IF(ISBLANK(E358), "", Long0[[#This Row],[Adj Close]]/E358-1)</f>
        <v/>
      </c>
      <c r="G357" s="29">
        <v>41883</v>
      </c>
      <c r="H357"/>
      <c r="I357" s="33" t="str">
        <f>IF(ISBLANK(H358),"",Long1[[#This Row],[Adj Close]]/H358-1)</f>
        <v/>
      </c>
      <c r="J357" s="37">
        <v>41883</v>
      </c>
      <c r="L357" s="36" t="str">
        <f>IF(ISBLANK(K358),"",Long2[[#This Row],[Adj Close]]/K358-1)</f>
        <v/>
      </c>
      <c r="M357" s="29">
        <v>41883</v>
      </c>
      <c r="O357" s="33" t="str">
        <f>IF(ISBLANK(N358),"",Long3[[#This Row],[Adj Close]]/N358-1)</f>
        <v/>
      </c>
      <c r="P357" s="37">
        <v>41883</v>
      </c>
      <c r="R357" s="36" t="str">
        <f>IF(ISBLANK(Q358),"",Long4[[#This Row],[Adj Close]]/Q358-1)</f>
        <v/>
      </c>
      <c r="V357" s="37">
        <v>41883</v>
      </c>
      <c r="X357" s="36" t="str">
        <f>IF(ISBLANK(W358),"",Long6[[#This Row],[Adj Close]]/W358-1)</f>
        <v/>
      </c>
      <c r="AE357" s="29">
        <v>41883</v>
      </c>
      <c r="AG357" s="33" t="str">
        <f>IF(ISBLANK(AF358),"",Short0[[#This Row],[Adj Close]]/AF358-1)</f>
        <v/>
      </c>
      <c r="AH357" s="37">
        <v>41883</v>
      </c>
      <c r="AJ357" s="36" t="str">
        <f>IF(ISBLANK(AI358),"",Short1[[#This Row],[Adj Close]]/AI358-1)</f>
        <v/>
      </c>
      <c r="AK357" s="29">
        <v>41883</v>
      </c>
      <c r="AM357" s="33" t="str">
        <f>IF(ISBLANK(AL358),"",Short2[[#This Row],[Adj Close]]/AL358-1)</f>
        <v/>
      </c>
      <c r="AN357" s="37">
        <v>41883</v>
      </c>
      <c r="AP357" s="36" t="str">
        <f>IF(ISBLANK(AO358),"",Short3[[#This Row],[Adj Close]]/AO358-1)</f>
        <v/>
      </c>
    </row>
    <row r="358" spans="1:42" x14ac:dyDescent="0.25">
      <c r="A358" s="37">
        <v>41876</v>
      </c>
      <c r="B358" s="39">
        <v>2003.369995</v>
      </c>
      <c r="C358" s="36">
        <f>IF(ISBLANK(B359), "", GSPC[[#This Row],[Adj Close]]/B359-1)</f>
        <v>7.5286515888717265E-3</v>
      </c>
      <c r="D358" s="37">
        <v>41876</v>
      </c>
      <c r="E358"/>
      <c r="F358" s="36" t="str">
        <f>IF(ISBLANK(E359), "", Long0[[#This Row],[Adj Close]]/E359-1)</f>
        <v/>
      </c>
      <c r="G358" s="29">
        <v>41876</v>
      </c>
      <c r="H358"/>
      <c r="I358" s="33" t="str">
        <f>IF(ISBLANK(H359),"",Long1[[#This Row],[Adj Close]]/H359-1)</f>
        <v/>
      </c>
      <c r="J358" s="37">
        <v>41876</v>
      </c>
      <c r="L358" s="36" t="str">
        <f>IF(ISBLANK(K359),"",Long2[[#This Row],[Adj Close]]/K359-1)</f>
        <v/>
      </c>
      <c r="M358" s="29">
        <v>41876</v>
      </c>
      <c r="O358" s="33" t="str">
        <f>IF(ISBLANK(N359),"",Long3[[#This Row],[Adj Close]]/N359-1)</f>
        <v/>
      </c>
      <c r="P358" s="37">
        <v>41876</v>
      </c>
      <c r="R358" s="36" t="str">
        <f>IF(ISBLANK(Q359),"",Long4[[#This Row],[Adj Close]]/Q359-1)</f>
        <v/>
      </c>
      <c r="V358" s="37">
        <v>41876</v>
      </c>
      <c r="X358" s="36" t="str">
        <f>IF(ISBLANK(W359),"",Long6[[#This Row],[Adj Close]]/W359-1)</f>
        <v/>
      </c>
      <c r="AE358" s="29">
        <v>41876</v>
      </c>
      <c r="AG358" s="33" t="str">
        <f>IF(ISBLANK(AF359),"",Short0[[#This Row],[Adj Close]]/AF359-1)</f>
        <v/>
      </c>
      <c r="AH358" s="37">
        <v>41876</v>
      </c>
      <c r="AJ358" s="36" t="str">
        <f>IF(ISBLANK(AI359),"",Short1[[#This Row],[Adj Close]]/AI359-1)</f>
        <v/>
      </c>
      <c r="AK358" s="29">
        <v>41876</v>
      </c>
      <c r="AM358" s="33" t="str">
        <f>IF(ISBLANK(AL359),"",Short2[[#This Row],[Adj Close]]/AL359-1)</f>
        <v/>
      </c>
      <c r="AN358" s="37">
        <v>41876</v>
      </c>
      <c r="AP358" s="36" t="str">
        <f>IF(ISBLANK(AO359),"",Short3[[#This Row],[Adj Close]]/AO359-1)</f>
        <v/>
      </c>
    </row>
    <row r="359" spans="1:42" x14ac:dyDescent="0.25">
      <c r="A359" s="37">
        <v>41869</v>
      </c>
      <c r="B359" s="39">
        <v>1988.400024</v>
      </c>
      <c r="C359" s="36">
        <f>IF(ISBLANK(B360), "", GSPC[[#This Row],[Adj Close]]/B360-1)</f>
        <v>1.7053166651592955E-2</v>
      </c>
      <c r="D359" s="37">
        <v>41869</v>
      </c>
      <c r="E359"/>
      <c r="F359" s="36" t="str">
        <f>IF(ISBLANK(E360), "", Long0[[#This Row],[Adj Close]]/E360-1)</f>
        <v/>
      </c>
      <c r="G359" s="29">
        <v>41869</v>
      </c>
      <c r="H359"/>
      <c r="I359" s="33" t="str">
        <f>IF(ISBLANK(H360),"",Long1[[#This Row],[Adj Close]]/H360-1)</f>
        <v/>
      </c>
      <c r="J359" s="37">
        <v>41869</v>
      </c>
      <c r="L359" s="36" t="str">
        <f>IF(ISBLANK(K360),"",Long2[[#This Row],[Adj Close]]/K360-1)</f>
        <v/>
      </c>
      <c r="M359" s="29">
        <v>41869</v>
      </c>
      <c r="O359" s="33" t="str">
        <f>IF(ISBLANK(N360),"",Long3[[#This Row],[Adj Close]]/N360-1)</f>
        <v/>
      </c>
      <c r="P359" s="37">
        <v>41869</v>
      </c>
      <c r="R359" s="36" t="str">
        <f>IF(ISBLANK(Q360),"",Long4[[#This Row],[Adj Close]]/Q360-1)</f>
        <v/>
      </c>
      <c r="V359" s="37">
        <v>41869</v>
      </c>
      <c r="X359" s="36" t="str">
        <f>IF(ISBLANK(W360),"",Long6[[#This Row],[Adj Close]]/W360-1)</f>
        <v/>
      </c>
      <c r="AE359" s="29">
        <v>41869</v>
      </c>
      <c r="AG359" s="33" t="str">
        <f>IF(ISBLANK(AF360),"",Short0[[#This Row],[Adj Close]]/AF360-1)</f>
        <v/>
      </c>
      <c r="AH359" s="37">
        <v>41869</v>
      </c>
      <c r="AJ359" s="36" t="str">
        <f>IF(ISBLANK(AI360),"",Short1[[#This Row],[Adj Close]]/AI360-1)</f>
        <v/>
      </c>
      <c r="AK359" s="29">
        <v>41869</v>
      </c>
      <c r="AM359" s="33" t="str">
        <f>IF(ISBLANK(AL360),"",Short2[[#This Row],[Adj Close]]/AL360-1)</f>
        <v/>
      </c>
      <c r="AN359" s="37">
        <v>41869</v>
      </c>
      <c r="AP359" s="36" t="str">
        <f>IF(ISBLANK(AO360),"",Short3[[#This Row],[Adj Close]]/AO360-1)</f>
        <v/>
      </c>
    </row>
    <row r="360" spans="1:42" x14ac:dyDescent="0.25">
      <c r="A360" s="37">
        <v>41862</v>
      </c>
      <c r="B360" s="39">
        <v>1955.0600589999999</v>
      </c>
      <c r="C360" s="36">
        <f>IF(ISBLANK(B361), "", GSPC[[#This Row],[Adj Close]]/B361-1)</f>
        <v>1.215066003298948E-2</v>
      </c>
      <c r="D360" s="37">
        <v>41862</v>
      </c>
      <c r="E360"/>
      <c r="F360" s="36" t="str">
        <f>IF(ISBLANK(E361), "", Long0[[#This Row],[Adj Close]]/E361-1)</f>
        <v/>
      </c>
      <c r="G360" s="29">
        <v>41862</v>
      </c>
      <c r="H360"/>
      <c r="I360" s="33" t="str">
        <f>IF(ISBLANK(H361),"",Long1[[#This Row],[Adj Close]]/H361-1)</f>
        <v/>
      </c>
      <c r="J360" s="37">
        <v>41862</v>
      </c>
      <c r="L360" s="36" t="str">
        <f>IF(ISBLANK(K361),"",Long2[[#This Row],[Adj Close]]/K361-1)</f>
        <v/>
      </c>
      <c r="M360" s="29">
        <v>41862</v>
      </c>
      <c r="O360" s="33" t="str">
        <f>IF(ISBLANK(N361),"",Long3[[#This Row],[Adj Close]]/N361-1)</f>
        <v/>
      </c>
      <c r="P360" s="37">
        <v>41862</v>
      </c>
      <c r="R360" s="36" t="str">
        <f>IF(ISBLANK(Q361),"",Long4[[#This Row],[Adj Close]]/Q361-1)</f>
        <v/>
      </c>
      <c r="V360" s="37">
        <v>41862</v>
      </c>
      <c r="X360" s="36" t="str">
        <f>IF(ISBLANK(W361),"",Long6[[#This Row],[Adj Close]]/W361-1)</f>
        <v/>
      </c>
      <c r="AE360" s="29">
        <v>41862</v>
      </c>
      <c r="AG360" s="33" t="str">
        <f>IF(ISBLANK(AF361),"",Short0[[#This Row],[Adj Close]]/AF361-1)</f>
        <v/>
      </c>
      <c r="AH360" s="37">
        <v>41862</v>
      </c>
      <c r="AJ360" s="36" t="str">
        <f>IF(ISBLANK(AI361),"",Short1[[#This Row],[Adj Close]]/AI361-1)</f>
        <v/>
      </c>
      <c r="AK360" s="29">
        <v>41862</v>
      </c>
      <c r="AM360" s="33" t="str">
        <f>IF(ISBLANK(AL361),"",Short2[[#This Row],[Adj Close]]/AL361-1)</f>
        <v/>
      </c>
      <c r="AN360" s="37">
        <v>41862</v>
      </c>
      <c r="AP360" s="36" t="str">
        <f>IF(ISBLANK(AO361),"",Short3[[#This Row],[Adj Close]]/AO361-1)</f>
        <v/>
      </c>
    </row>
    <row r="361" spans="1:42" x14ac:dyDescent="0.25">
      <c r="A361" s="37">
        <v>41855</v>
      </c>
      <c r="B361" s="39">
        <v>1931.589966</v>
      </c>
      <c r="C361" s="36">
        <f>IF(ISBLANK(B362), "", GSPC[[#This Row],[Adj Close]]/B362-1)</f>
        <v>3.3451637117709598E-3</v>
      </c>
      <c r="D361" s="37">
        <v>41855</v>
      </c>
      <c r="E361"/>
      <c r="F361" s="36" t="str">
        <f>IF(ISBLANK(E362), "", Long0[[#This Row],[Adj Close]]/E362-1)</f>
        <v/>
      </c>
      <c r="G361" s="29">
        <v>41855</v>
      </c>
      <c r="H361"/>
      <c r="I361" s="33" t="str">
        <f>IF(ISBLANK(H362),"",Long1[[#This Row],[Adj Close]]/H362-1)</f>
        <v/>
      </c>
      <c r="J361" s="37">
        <v>41855</v>
      </c>
      <c r="L361" s="36" t="str">
        <f>IF(ISBLANK(K362),"",Long2[[#This Row],[Adj Close]]/K362-1)</f>
        <v/>
      </c>
      <c r="M361" s="29">
        <v>41855</v>
      </c>
      <c r="O361" s="33" t="str">
        <f>IF(ISBLANK(N362),"",Long3[[#This Row],[Adj Close]]/N362-1)</f>
        <v/>
      </c>
      <c r="P361" s="37">
        <v>41855</v>
      </c>
      <c r="R361" s="36" t="str">
        <f>IF(ISBLANK(Q362),"",Long4[[#This Row],[Adj Close]]/Q362-1)</f>
        <v/>
      </c>
      <c r="V361" s="37">
        <v>41855</v>
      </c>
      <c r="X361" s="36" t="str">
        <f>IF(ISBLANK(W362),"",Long6[[#This Row],[Adj Close]]/W362-1)</f>
        <v/>
      </c>
      <c r="AE361" s="29">
        <v>41855</v>
      </c>
      <c r="AG361" s="33" t="str">
        <f>IF(ISBLANK(AF362),"",Short0[[#This Row],[Adj Close]]/AF362-1)</f>
        <v/>
      </c>
      <c r="AH361" s="37">
        <v>41855</v>
      </c>
      <c r="AJ361" s="36" t="str">
        <f>IF(ISBLANK(AI362),"",Short1[[#This Row],[Adj Close]]/AI362-1)</f>
        <v/>
      </c>
      <c r="AK361" s="29">
        <v>41855</v>
      </c>
      <c r="AM361" s="33" t="str">
        <f>IF(ISBLANK(AL362),"",Short2[[#This Row],[Adj Close]]/AL362-1)</f>
        <v/>
      </c>
      <c r="AN361" s="37">
        <v>41855</v>
      </c>
      <c r="AP361" s="36" t="str">
        <f>IF(ISBLANK(AO362),"",Short3[[#This Row],[Adj Close]]/AO362-1)</f>
        <v/>
      </c>
    </row>
    <row r="362" spans="1:42" x14ac:dyDescent="0.25">
      <c r="A362" s="37">
        <v>41848</v>
      </c>
      <c r="B362" s="39">
        <v>1925.150024</v>
      </c>
      <c r="C362" s="36">
        <f>IF(ISBLANK(B363), "", GSPC[[#This Row],[Adj Close]]/B363-1)</f>
        <v>-2.6886148444720814E-2</v>
      </c>
      <c r="D362" s="37">
        <v>41848</v>
      </c>
      <c r="E362"/>
      <c r="F362" s="36" t="str">
        <f>IF(ISBLANK(E363), "", Long0[[#This Row],[Adj Close]]/E363-1)</f>
        <v/>
      </c>
      <c r="G362" s="29">
        <v>41848</v>
      </c>
      <c r="H362"/>
      <c r="I362" s="33" t="str">
        <f>IF(ISBLANK(H363),"",Long1[[#This Row],[Adj Close]]/H363-1)</f>
        <v/>
      </c>
      <c r="J362" s="37">
        <v>41848</v>
      </c>
      <c r="L362" s="36" t="str">
        <f>IF(ISBLANK(K363),"",Long2[[#This Row],[Adj Close]]/K363-1)</f>
        <v/>
      </c>
      <c r="M362" s="29">
        <v>41848</v>
      </c>
      <c r="O362" s="33" t="str">
        <f>IF(ISBLANK(N363),"",Long3[[#This Row],[Adj Close]]/N363-1)</f>
        <v/>
      </c>
      <c r="P362" s="37">
        <v>41848</v>
      </c>
      <c r="R362" s="36" t="str">
        <f>IF(ISBLANK(Q363),"",Long4[[#This Row],[Adj Close]]/Q363-1)</f>
        <v/>
      </c>
      <c r="V362" s="37">
        <v>41848</v>
      </c>
      <c r="X362" s="36" t="str">
        <f>IF(ISBLANK(W363),"",Long6[[#This Row],[Adj Close]]/W363-1)</f>
        <v/>
      </c>
      <c r="AE362" s="29">
        <v>41848</v>
      </c>
      <c r="AG362" s="33" t="str">
        <f>IF(ISBLANK(AF363),"",Short0[[#This Row],[Adj Close]]/AF363-1)</f>
        <v/>
      </c>
      <c r="AH362" s="37">
        <v>41848</v>
      </c>
      <c r="AJ362" s="36" t="str">
        <f>IF(ISBLANK(AI363),"",Short1[[#This Row],[Adj Close]]/AI363-1)</f>
        <v/>
      </c>
      <c r="AK362" s="29">
        <v>41848</v>
      </c>
      <c r="AM362" s="33" t="str">
        <f>IF(ISBLANK(AL363),"",Short2[[#This Row],[Adj Close]]/AL363-1)</f>
        <v/>
      </c>
      <c r="AN362" s="37">
        <v>41848</v>
      </c>
      <c r="AP362" s="36" t="str">
        <f>IF(ISBLANK(AO363),"",Short3[[#This Row],[Adj Close]]/AO363-1)</f>
        <v/>
      </c>
    </row>
    <row r="363" spans="1:42" x14ac:dyDescent="0.25">
      <c r="A363" s="37">
        <v>41841</v>
      </c>
      <c r="B363" s="39">
        <v>1978.339966</v>
      </c>
      <c r="C363" s="36">
        <f>IF(ISBLANK(B364), "", GSPC[[#This Row],[Adj Close]]/B364-1)</f>
        <v>6.0658067231766921E-5</v>
      </c>
      <c r="D363" s="37">
        <v>41841</v>
      </c>
      <c r="E363"/>
      <c r="F363" s="36" t="str">
        <f>IF(ISBLANK(E364), "", Long0[[#This Row],[Adj Close]]/E364-1)</f>
        <v/>
      </c>
      <c r="G363" s="29">
        <v>41841</v>
      </c>
      <c r="H363"/>
      <c r="I363" s="33" t="str">
        <f>IF(ISBLANK(H364),"",Long1[[#This Row],[Adj Close]]/H364-1)</f>
        <v/>
      </c>
      <c r="J363" s="37">
        <v>41841</v>
      </c>
      <c r="L363" s="36" t="str">
        <f>IF(ISBLANK(K364),"",Long2[[#This Row],[Adj Close]]/K364-1)</f>
        <v/>
      </c>
      <c r="M363" s="29">
        <v>41841</v>
      </c>
      <c r="O363" s="33" t="str">
        <f>IF(ISBLANK(N364),"",Long3[[#This Row],[Adj Close]]/N364-1)</f>
        <v/>
      </c>
      <c r="P363" s="37">
        <v>41841</v>
      </c>
      <c r="R363" s="36" t="str">
        <f>IF(ISBLANK(Q364),"",Long4[[#This Row],[Adj Close]]/Q364-1)</f>
        <v/>
      </c>
      <c r="V363" s="37">
        <v>41841</v>
      </c>
      <c r="X363" s="36" t="str">
        <f>IF(ISBLANK(W364),"",Long6[[#This Row],[Adj Close]]/W364-1)</f>
        <v/>
      </c>
      <c r="AE363" s="29">
        <v>41841</v>
      </c>
      <c r="AG363" s="33" t="str">
        <f>IF(ISBLANK(AF364),"",Short0[[#This Row],[Adj Close]]/AF364-1)</f>
        <v/>
      </c>
      <c r="AH363" s="37">
        <v>41841</v>
      </c>
      <c r="AJ363" s="36" t="str">
        <f>IF(ISBLANK(AI364),"",Short1[[#This Row],[Adj Close]]/AI364-1)</f>
        <v/>
      </c>
      <c r="AK363" s="29">
        <v>41841</v>
      </c>
      <c r="AM363" s="33" t="str">
        <f>IF(ISBLANK(AL364),"",Short2[[#This Row],[Adj Close]]/AL364-1)</f>
        <v/>
      </c>
      <c r="AN363" s="37">
        <v>41841</v>
      </c>
      <c r="AP363" s="36" t="str">
        <f>IF(ISBLANK(AO364),"",Short3[[#This Row],[Adj Close]]/AO364-1)</f>
        <v/>
      </c>
    </row>
    <row r="364" spans="1:42" x14ac:dyDescent="0.25">
      <c r="A364" s="37">
        <v>41834</v>
      </c>
      <c r="B364" s="39">
        <v>1978.219971</v>
      </c>
      <c r="C364" s="36">
        <f>IF(ISBLANK(B365), "", GSPC[[#This Row],[Adj Close]]/B365-1)</f>
        <v>5.4127808882480366E-3</v>
      </c>
      <c r="D364" s="37">
        <v>41834</v>
      </c>
      <c r="E364"/>
      <c r="F364" s="36" t="str">
        <f>IF(ISBLANK(E365), "", Long0[[#This Row],[Adj Close]]/E365-1)</f>
        <v/>
      </c>
      <c r="G364" s="29">
        <v>41834</v>
      </c>
      <c r="H364"/>
      <c r="I364" s="33" t="str">
        <f>IF(ISBLANK(H365),"",Long1[[#This Row],[Adj Close]]/H365-1)</f>
        <v/>
      </c>
      <c r="J364" s="37">
        <v>41834</v>
      </c>
      <c r="L364" s="36" t="str">
        <f>IF(ISBLANK(K365),"",Long2[[#This Row],[Adj Close]]/K365-1)</f>
        <v/>
      </c>
      <c r="M364" s="29">
        <v>41834</v>
      </c>
      <c r="O364" s="33" t="str">
        <f>IF(ISBLANK(N365),"",Long3[[#This Row],[Adj Close]]/N365-1)</f>
        <v/>
      </c>
      <c r="P364" s="37">
        <v>41834</v>
      </c>
      <c r="R364" s="36" t="str">
        <f>IF(ISBLANK(Q365),"",Long4[[#This Row],[Adj Close]]/Q365-1)</f>
        <v/>
      </c>
      <c r="V364" s="37">
        <v>41834</v>
      </c>
      <c r="X364" s="36" t="str">
        <f>IF(ISBLANK(W365),"",Long6[[#This Row],[Adj Close]]/W365-1)</f>
        <v/>
      </c>
      <c r="AE364" s="29">
        <v>41834</v>
      </c>
      <c r="AG364" s="33" t="str">
        <f>IF(ISBLANK(AF365),"",Short0[[#This Row],[Adj Close]]/AF365-1)</f>
        <v/>
      </c>
      <c r="AH364" s="37">
        <v>41834</v>
      </c>
      <c r="AJ364" s="36" t="str">
        <f>IF(ISBLANK(AI365),"",Short1[[#This Row],[Adj Close]]/AI365-1)</f>
        <v/>
      </c>
      <c r="AK364" s="29">
        <v>41834</v>
      </c>
      <c r="AM364" s="33" t="str">
        <f>IF(ISBLANK(AL365),"",Short2[[#This Row],[Adj Close]]/AL365-1)</f>
        <v/>
      </c>
      <c r="AN364" s="37">
        <v>41834</v>
      </c>
      <c r="AP364" s="36" t="str">
        <f>IF(ISBLANK(AO365),"",Short3[[#This Row],[Adj Close]]/AO365-1)</f>
        <v/>
      </c>
    </row>
    <row r="365" spans="1:42" x14ac:dyDescent="0.25">
      <c r="A365" s="37">
        <v>41827</v>
      </c>
      <c r="B365" s="39">
        <v>1967.5699460000001</v>
      </c>
      <c r="C365" s="36">
        <f>IF(ISBLANK(B366), "", GSPC[[#This Row],[Adj Close]]/B366-1)</f>
        <v>-9.0005215624903157E-3</v>
      </c>
      <c r="D365" s="37">
        <v>41827</v>
      </c>
      <c r="E365"/>
      <c r="F365" s="36" t="str">
        <f>IF(ISBLANK(E366), "", Long0[[#This Row],[Adj Close]]/E366-1)</f>
        <v/>
      </c>
      <c r="G365" s="29">
        <v>41827</v>
      </c>
      <c r="H365"/>
      <c r="I365" s="33" t="str">
        <f>IF(ISBLANK(H366),"",Long1[[#This Row],[Adj Close]]/H366-1)</f>
        <v/>
      </c>
      <c r="J365" s="37">
        <v>41827</v>
      </c>
      <c r="L365" s="36" t="str">
        <f>IF(ISBLANK(K366),"",Long2[[#This Row],[Adj Close]]/K366-1)</f>
        <v/>
      </c>
      <c r="M365" s="29">
        <v>41827</v>
      </c>
      <c r="O365" s="33" t="str">
        <f>IF(ISBLANK(N366),"",Long3[[#This Row],[Adj Close]]/N366-1)</f>
        <v/>
      </c>
      <c r="P365" s="37">
        <v>41827</v>
      </c>
      <c r="R365" s="36" t="str">
        <f>IF(ISBLANK(Q366),"",Long4[[#This Row],[Adj Close]]/Q366-1)</f>
        <v/>
      </c>
      <c r="V365" s="37">
        <v>41827</v>
      </c>
      <c r="X365" s="36" t="str">
        <f>IF(ISBLANK(W366),"",Long6[[#This Row],[Adj Close]]/W366-1)</f>
        <v/>
      </c>
      <c r="AE365" s="29">
        <v>41827</v>
      </c>
      <c r="AG365" s="33" t="str">
        <f>IF(ISBLANK(AF366),"",Short0[[#This Row],[Adj Close]]/AF366-1)</f>
        <v/>
      </c>
      <c r="AH365" s="37">
        <v>41827</v>
      </c>
      <c r="AJ365" s="36" t="str">
        <f>IF(ISBLANK(AI366),"",Short1[[#This Row],[Adj Close]]/AI366-1)</f>
        <v/>
      </c>
      <c r="AK365" s="29">
        <v>41827</v>
      </c>
      <c r="AM365" s="33" t="str">
        <f>IF(ISBLANK(AL366),"",Short2[[#This Row],[Adj Close]]/AL366-1)</f>
        <v/>
      </c>
      <c r="AN365" s="37">
        <v>41827</v>
      </c>
      <c r="AP365" s="36" t="str">
        <f>IF(ISBLANK(AO366),"",Short3[[#This Row],[Adj Close]]/AO366-1)</f>
        <v/>
      </c>
    </row>
    <row r="366" spans="1:42" x14ac:dyDescent="0.25">
      <c r="A366" s="37">
        <v>41820</v>
      </c>
      <c r="B366" s="39">
        <v>1985.4399410000001</v>
      </c>
      <c r="C366" s="36">
        <f>IF(ISBLANK(B367), "", GSPC[[#This Row],[Adj Close]]/B367-1)</f>
        <v>1.2483671511332783E-2</v>
      </c>
      <c r="D366" s="37">
        <v>41820</v>
      </c>
      <c r="E366"/>
      <c r="F366" s="36" t="str">
        <f>IF(ISBLANK(E367), "", Long0[[#This Row],[Adj Close]]/E367-1)</f>
        <v/>
      </c>
      <c r="G366" s="29">
        <v>41820</v>
      </c>
      <c r="H366"/>
      <c r="I366" s="33" t="str">
        <f>IF(ISBLANK(H367),"",Long1[[#This Row],[Adj Close]]/H367-1)</f>
        <v/>
      </c>
      <c r="J366" s="37">
        <v>41820</v>
      </c>
      <c r="L366" s="36" t="str">
        <f>IF(ISBLANK(K367),"",Long2[[#This Row],[Adj Close]]/K367-1)</f>
        <v/>
      </c>
      <c r="M366" s="29">
        <v>41820</v>
      </c>
      <c r="O366" s="33" t="str">
        <f>IF(ISBLANK(N367),"",Long3[[#This Row],[Adj Close]]/N367-1)</f>
        <v/>
      </c>
      <c r="P366" s="37">
        <v>41820</v>
      </c>
      <c r="R366" s="36" t="str">
        <f>IF(ISBLANK(Q367),"",Long4[[#This Row],[Adj Close]]/Q367-1)</f>
        <v/>
      </c>
      <c r="V366" s="37">
        <v>41820</v>
      </c>
      <c r="X366" s="36" t="str">
        <f>IF(ISBLANK(W367),"",Long6[[#This Row],[Adj Close]]/W367-1)</f>
        <v/>
      </c>
      <c r="AE366" s="29">
        <v>41820</v>
      </c>
      <c r="AG366" s="33" t="str">
        <f>IF(ISBLANK(AF367),"",Short0[[#This Row],[Adj Close]]/AF367-1)</f>
        <v/>
      </c>
      <c r="AH366" s="37">
        <v>41820</v>
      </c>
      <c r="AJ366" s="36" t="str">
        <f>IF(ISBLANK(AI367),"",Short1[[#This Row],[Adj Close]]/AI367-1)</f>
        <v/>
      </c>
      <c r="AK366" s="29">
        <v>41820</v>
      </c>
      <c r="AM366" s="33" t="str">
        <f>IF(ISBLANK(AL367),"",Short2[[#This Row],[Adj Close]]/AL367-1)</f>
        <v/>
      </c>
      <c r="AN366" s="37">
        <v>41820</v>
      </c>
      <c r="AP366" s="36" t="str">
        <f>IF(ISBLANK(AO367),"",Short3[[#This Row],[Adj Close]]/AO367-1)</f>
        <v/>
      </c>
    </row>
    <row r="367" spans="1:42" x14ac:dyDescent="0.25">
      <c r="A367" s="37">
        <v>41813</v>
      </c>
      <c r="B367" s="39">
        <v>1960.959961</v>
      </c>
      <c r="C367" s="36">
        <f>IF(ISBLANK(B368), "", GSPC[[#This Row],[Adj Close]]/B368-1)</f>
        <v>-9.7308227486558874E-4</v>
      </c>
      <c r="D367" s="37">
        <v>41813</v>
      </c>
      <c r="E367"/>
      <c r="F367" s="36" t="str">
        <f>IF(ISBLANK(E368), "", Long0[[#This Row],[Adj Close]]/E368-1)</f>
        <v/>
      </c>
      <c r="G367" s="29">
        <v>41813</v>
      </c>
      <c r="H367"/>
      <c r="I367" s="33" t="str">
        <f>IF(ISBLANK(H368),"",Long1[[#This Row],[Adj Close]]/H368-1)</f>
        <v/>
      </c>
      <c r="J367" s="37">
        <v>41813</v>
      </c>
      <c r="K367"/>
      <c r="L367" s="36" t="str">
        <f>IF(ISBLANK(K368),"",Long2[[#This Row],[Adj Close]]/K368-1)</f>
        <v/>
      </c>
      <c r="M367" s="29">
        <v>41813</v>
      </c>
      <c r="O367" s="33" t="str">
        <f>IF(ISBLANK(N368),"",Long3[[#This Row],[Adj Close]]/N368-1)</f>
        <v/>
      </c>
      <c r="P367" s="37">
        <v>41813</v>
      </c>
      <c r="R367" s="36" t="str">
        <f>IF(ISBLANK(Q368),"",Long4[[#This Row],[Adj Close]]/Q368-1)</f>
        <v/>
      </c>
      <c r="V367" s="37">
        <v>41813</v>
      </c>
      <c r="X367" s="36" t="str">
        <f>IF(ISBLANK(W368),"",Long6[[#This Row],[Adj Close]]/W368-1)</f>
        <v/>
      </c>
      <c r="AE367" s="29">
        <v>41813</v>
      </c>
      <c r="AG367" s="33" t="str">
        <f>IF(ISBLANK(AF368),"",Short0[[#This Row],[Adj Close]]/AF368-1)</f>
        <v/>
      </c>
      <c r="AH367" s="37">
        <v>41813</v>
      </c>
      <c r="AJ367" s="36" t="str">
        <f>IF(ISBLANK(AI368),"",Short1[[#This Row],[Adj Close]]/AI368-1)</f>
        <v/>
      </c>
      <c r="AK367" s="29">
        <v>41813</v>
      </c>
      <c r="AM367" s="33" t="str">
        <f>IF(ISBLANK(AL368),"",Short2[[#This Row],[Adj Close]]/AL368-1)</f>
        <v/>
      </c>
      <c r="AN367" s="37">
        <v>41813</v>
      </c>
      <c r="AP367" s="36" t="str">
        <f>IF(ISBLANK(AO368),"",Short3[[#This Row],[Adj Close]]/AO368-1)</f>
        <v/>
      </c>
    </row>
    <row r="368" spans="1:42" x14ac:dyDescent="0.25">
      <c r="A368" s="37">
        <v>41806</v>
      </c>
      <c r="B368" s="39">
        <v>1962.869995</v>
      </c>
      <c r="C368" s="36">
        <f>IF(ISBLANK(B369), "", GSPC[[#This Row],[Adj Close]]/B369-1)</f>
        <v>1.3795327106726152E-2</v>
      </c>
      <c r="D368" s="37">
        <v>41806</v>
      </c>
      <c r="E368"/>
      <c r="F368" s="36" t="str">
        <f>IF(ISBLANK(E369), "", Long0[[#This Row],[Adj Close]]/E369-1)</f>
        <v/>
      </c>
      <c r="G368" s="29">
        <v>41806</v>
      </c>
      <c r="H368"/>
      <c r="I368" s="33" t="str">
        <f>IF(ISBLANK(H369),"",Long1[[#This Row],[Adj Close]]/H369-1)</f>
        <v/>
      </c>
      <c r="J368" s="37">
        <v>41806</v>
      </c>
      <c r="K368"/>
      <c r="L368" s="36" t="str">
        <f>IF(ISBLANK(K369),"",Long2[[#This Row],[Adj Close]]/K369-1)</f>
        <v/>
      </c>
      <c r="M368" s="29">
        <v>41806</v>
      </c>
      <c r="O368" s="33" t="str">
        <f>IF(ISBLANK(N369),"",Long3[[#This Row],[Adj Close]]/N369-1)</f>
        <v/>
      </c>
      <c r="P368" s="37">
        <v>41806</v>
      </c>
      <c r="R368" s="36" t="str">
        <f>IF(ISBLANK(Q369),"",Long4[[#This Row],[Adj Close]]/Q369-1)</f>
        <v/>
      </c>
      <c r="V368" s="37">
        <v>41806</v>
      </c>
      <c r="X368" s="36" t="str">
        <f>IF(ISBLANK(W369),"",Long6[[#This Row],[Adj Close]]/W369-1)</f>
        <v/>
      </c>
      <c r="AE368" s="29">
        <v>41806</v>
      </c>
      <c r="AG368" s="33" t="str">
        <f>IF(ISBLANK(AF369),"",Short0[[#This Row],[Adj Close]]/AF369-1)</f>
        <v/>
      </c>
      <c r="AH368" s="37">
        <v>41806</v>
      </c>
      <c r="AJ368" s="36" t="str">
        <f>IF(ISBLANK(AI369),"",Short1[[#This Row],[Adj Close]]/AI369-1)</f>
        <v/>
      </c>
      <c r="AK368" s="29">
        <v>41806</v>
      </c>
      <c r="AM368" s="33" t="str">
        <f>IF(ISBLANK(AL369),"",Short2[[#This Row],[Adj Close]]/AL369-1)</f>
        <v/>
      </c>
      <c r="AN368" s="37">
        <v>41806</v>
      </c>
      <c r="AP368" s="36" t="str">
        <f>IF(ISBLANK(AO369),"",Short3[[#This Row],[Adj Close]]/AO369-1)</f>
        <v/>
      </c>
    </row>
    <row r="369" spans="1:42" x14ac:dyDescent="0.25">
      <c r="A369" s="37">
        <v>41799</v>
      </c>
      <c r="B369" s="39">
        <v>1936.160034</v>
      </c>
      <c r="C369" s="36">
        <f>IF(ISBLANK(B370), "", GSPC[[#This Row],[Adj Close]]/B370-1)</f>
        <v>-6.8121652381800679E-3</v>
      </c>
      <c r="D369" s="37">
        <v>41799</v>
      </c>
      <c r="E369"/>
      <c r="F369" s="36" t="str">
        <f>IF(ISBLANK(E370), "", Long0[[#This Row],[Adj Close]]/E370-1)</f>
        <v/>
      </c>
      <c r="G369" s="29">
        <v>41799</v>
      </c>
      <c r="H369"/>
      <c r="I369" s="33" t="str">
        <f>IF(ISBLANK(H370),"",Long1[[#This Row],[Adj Close]]/H370-1)</f>
        <v/>
      </c>
      <c r="J369" s="37">
        <v>41799</v>
      </c>
      <c r="K369"/>
      <c r="L369" s="36" t="str">
        <f>IF(ISBLANK(K370),"",Long2[[#This Row],[Adj Close]]/K370-1)</f>
        <v/>
      </c>
      <c r="M369" s="29">
        <v>41799</v>
      </c>
      <c r="O369" s="33" t="str">
        <f>IF(ISBLANK(N370),"",Long3[[#This Row],[Adj Close]]/N370-1)</f>
        <v/>
      </c>
      <c r="P369" s="37">
        <v>41799</v>
      </c>
      <c r="R369" s="36" t="str">
        <f>IF(ISBLANK(Q370),"",Long4[[#This Row],[Adj Close]]/Q370-1)</f>
        <v/>
      </c>
      <c r="V369" s="37">
        <v>41799</v>
      </c>
      <c r="X369" s="36" t="str">
        <f>IF(ISBLANK(W370),"",Long6[[#This Row],[Adj Close]]/W370-1)</f>
        <v/>
      </c>
      <c r="AE369" s="29">
        <v>41799</v>
      </c>
      <c r="AG369" s="33" t="str">
        <f>IF(ISBLANK(AF370),"",Short0[[#This Row],[Adj Close]]/AF370-1)</f>
        <v/>
      </c>
      <c r="AH369" s="37">
        <v>41799</v>
      </c>
      <c r="AJ369" s="36" t="str">
        <f>IF(ISBLANK(AI370),"",Short1[[#This Row],[Adj Close]]/AI370-1)</f>
        <v/>
      </c>
      <c r="AK369" s="29">
        <v>41799</v>
      </c>
      <c r="AM369" s="33" t="str">
        <f>IF(ISBLANK(AL370),"",Short2[[#This Row],[Adj Close]]/AL370-1)</f>
        <v/>
      </c>
      <c r="AN369" s="37">
        <v>41799</v>
      </c>
      <c r="AP369" s="36" t="str">
        <f>IF(ISBLANK(AO370),"",Short3[[#This Row],[Adj Close]]/AO370-1)</f>
        <v/>
      </c>
    </row>
    <row r="370" spans="1:42" x14ac:dyDescent="0.25">
      <c r="A370" s="37">
        <v>41792</v>
      </c>
      <c r="B370" s="39">
        <v>1949.4399410000001</v>
      </c>
      <c r="C370" s="36">
        <f>IF(ISBLANK(B371), "", GSPC[[#This Row],[Adj Close]]/B371-1)</f>
        <v>1.3448949467003146E-2</v>
      </c>
      <c r="D370" s="37">
        <v>41792</v>
      </c>
      <c r="E370"/>
      <c r="F370" s="36" t="str">
        <f>IF(ISBLANK(E371), "", Long0[[#This Row],[Adj Close]]/E371-1)</f>
        <v/>
      </c>
      <c r="G370" s="29">
        <v>41792</v>
      </c>
      <c r="H370"/>
      <c r="I370" s="33" t="str">
        <f>IF(ISBLANK(H371),"",Long1[[#This Row],[Adj Close]]/H371-1)</f>
        <v/>
      </c>
      <c r="J370" s="37">
        <v>41792</v>
      </c>
      <c r="K370"/>
      <c r="L370" s="36" t="str">
        <f>IF(ISBLANK(K371),"",Long2[[#This Row],[Adj Close]]/K371-1)</f>
        <v/>
      </c>
      <c r="M370" s="29">
        <v>41792</v>
      </c>
      <c r="O370" s="33" t="str">
        <f>IF(ISBLANK(N371),"",Long3[[#This Row],[Adj Close]]/N371-1)</f>
        <v/>
      </c>
      <c r="P370" s="37">
        <v>41792</v>
      </c>
      <c r="R370" s="36" t="str">
        <f>IF(ISBLANK(Q371),"",Long4[[#This Row],[Adj Close]]/Q371-1)</f>
        <v/>
      </c>
      <c r="V370" s="37">
        <v>41792</v>
      </c>
      <c r="X370" s="36" t="str">
        <f>IF(ISBLANK(W371),"",Long6[[#This Row],[Adj Close]]/W371-1)</f>
        <v/>
      </c>
      <c r="AE370" s="29">
        <v>41792</v>
      </c>
      <c r="AG370" s="33" t="str">
        <f>IF(ISBLANK(AF371),"",Short0[[#This Row],[Adj Close]]/AF371-1)</f>
        <v/>
      </c>
      <c r="AH370" s="37">
        <v>41792</v>
      </c>
      <c r="AJ370" s="36" t="str">
        <f>IF(ISBLANK(AI371),"",Short1[[#This Row],[Adj Close]]/AI371-1)</f>
        <v/>
      </c>
      <c r="AK370" s="29">
        <v>41792</v>
      </c>
      <c r="AM370" s="33" t="str">
        <f>IF(ISBLANK(AL371),"",Short2[[#This Row],[Adj Close]]/AL371-1)</f>
        <v/>
      </c>
      <c r="AN370" s="37">
        <v>41792</v>
      </c>
      <c r="AP370" s="36" t="str">
        <f>IF(ISBLANK(AO371),"",Short3[[#This Row],[Adj Close]]/AO371-1)</f>
        <v/>
      </c>
    </row>
    <row r="371" spans="1:42" x14ac:dyDescent="0.25">
      <c r="A371" s="37">
        <v>41785</v>
      </c>
      <c r="B371" s="39">
        <v>1923.5699460000001</v>
      </c>
      <c r="C371" s="36">
        <f>IF(ISBLANK(B372), "", GSPC[[#This Row],[Adj Close]]/B372-1)</f>
        <v>1.2122890271890618E-2</v>
      </c>
      <c r="D371" s="37">
        <v>41785</v>
      </c>
      <c r="E371"/>
      <c r="F371" s="36" t="str">
        <f>IF(ISBLANK(E372), "", Long0[[#This Row],[Adj Close]]/E372-1)</f>
        <v/>
      </c>
      <c r="G371" s="29">
        <v>41785</v>
      </c>
      <c r="H371"/>
      <c r="I371" s="33" t="str">
        <f>IF(ISBLANK(H372),"",Long1[[#This Row],[Adj Close]]/H372-1)</f>
        <v/>
      </c>
      <c r="J371" s="37">
        <v>41785</v>
      </c>
      <c r="K371"/>
      <c r="L371" s="36" t="str">
        <f>IF(ISBLANK(K372),"",Long2[[#This Row],[Adj Close]]/K372-1)</f>
        <v/>
      </c>
      <c r="M371" s="29">
        <v>41785</v>
      </c>
      <c r="O371" s="33" t="str">
        <f>IF(ISBLANK(N372),"",Long3[[#This Row],[Adj Close]]/N372-1)</f>
        <v/>
      </c>
      <c r="P371" s="37">
        <v>41785</v>
      </c>
      <c r="R371" s="36" t="str">
        <f>IF(ISBLANK(Q372),"",Long4[[#This Row],[Adj Close]]/Q372-1)</f>
        <v/>
      </c>
      <c r="V371" s="37">
        <v>41785</v>
      </c>
      <c r="X371" s="36" t="str">
        <f>IF(ISBLANK(W372),"",Long6[[#This Row],[Adj Close]]/W372-1)</f>
        <v/>
      </c>
      <c r="AE371" s="29">
        <v>41785</v>
      </c>
      <c r="AG371" s="33" t="str">
        <f>IF(ISBLANK(AF372),"",Short0[[#This Row],[Adj Close]]/AF372-1)</f>
        <v/>
      </c>
      <c r="AH371" s="37">
        <v>41785</v>
      </c>
      <c r="AJ371" s="36" t="str">
        <f>IF(ISBLANK(AI372),"",Short1[[#This Row],[Adj Close]]/AI372-1)</f>
        <v/>
      </c>
      <c r="AK371" s="29">
        <v>41785</v>
      </c>
      <c r="AM371" s="33" t="str">
        <f>IF(ISBLANK(AL372),"",Short2[[#This Row],[Adj Close]]/AL372-1)</f>
        <v/>
      </c>
      <c r="AN371" s="37">
        <v>41785</v>
      </c>
      <c r="AP371" s="36" t="str">
        <f>IF(ISBLANK(AO372),"",Short3[[#This Row],[Adj Close]]/AO372-1)</f>
        <v/>
      </c>
    </row>
    <row r="372" spans="1:42" x14ac:dyDescent="0.25">
      <c r="A372" s="37">
        <v>41778</v>
      </c>
      <c r="B372" s="39">
        <v>1900.530029</v>
      </c>
      <c r="C372" s="36">
        <f>IF(ISBLANK(B373), "", GSPC[[#This Row],[Adj Close]]/B373-1)</f>
        <v>1.2072275984942538E-2</v>
      </c>
      <c r="D372" s="37">
        <v>41778</v>
      </c>
      <c r="E372"/>
      <c r="F372" s="36" t="str">
        <f>IF(ISBLANK(E373), "", Long0[[#This Row],[Adj Close]]/E373-1)</f>
        <v/>
      </c>
      <c r="G372" s="29">
        <v>41778</v>
      </c>
      <c r="H372"/>
      <c r="I372" s="33" t="str">
        <f>IF(ISBLANK(H373),"",Long1[[#This Row],[Adj Close]]/H373-1)</f>
        <v/>
      </c>
      <c r="J372" s="37">
        <v>41778</v>
      </c>
      <c r="K372"/>
      <c r="L372" s="36" t="str">
        <f>IF(ISBLANK(K373),"",Long2[[#This Row],[Adj Close]]/K373-1)</f>
        <v/>
      </c>
      <c r="M372" s="29">
        <v>41778</v>
      </c>
      <c r="O372" s="33" t="str">
        <f>IF(ISBLANK(N373),"",Long3[[#This Row],[Adj Close]]/N373-1)</f>
        <v/>
      </c>
      <c r="P372" s="37">
        <v>41778</v>
      </c>
      <c r="R372" s="36" t="str">
        <f>IF(ISBLANK(Q373),"",Long4[[#This Row],[Adj Close]]/Q373-1)</f>
        <v/>
      </c>
      <c r="V372" s="37">
        <v>41778</v>
      </c>
      <c r="X372" s="36" t="str">
        <f>IF(ISBLANK(W373),"",Long6[[#This Row],[Adj Close]]/W373-1)</f>
        <v/>
      </c>
      <c r="AE372" s="29">
        <v>41778</v>
      </c>
      <c r="AG372" s="33" t="str">
        <f>IF(ISBLANK(AF373),"",Short0[[#This Row],[Adj Close]]/AF373-1)</f>
        <v/>
      </c>
      <c r="AH372" s="37">
        <v>41778</v>
      </c>
      <c r="AJ372" s="36" t="str">
        <f>IF(ISBLANK(AI373),"",Short1[[#This Row],[Adj Close]]/AI373-1)</f>
        <v/>
      </c>
      <c r="AK372" s="29">
        <v>41778</v>
      </c>
      <c r="AM372" s="33" t="str">
        <f>IF(ISBLANK(AL373),"",Short2[[#This Row],[Adj Close]]/AL373-1)</f>
        <v/>
      </c>
      <c r="AN372" s="37">
        <v>41778</v>
      </c>
      <c r="AP372" s="36" t="str">
        <f>IF(ISBLANK(AO373),"",Short3[[#This Row],[Adj Close]]/AO373-1)</f>
        <v/>
      </c>
    </row>
    <row r="373" spans="1:42" x14ac:dyDescent="0.25">
      <c r="A373" s="37">
        <v>41771</v>
      </c>
      <c r="B373" s="39">
        <v>1877.8599850000001</v>
      </c>
      <c r="C373" s="36">
        <f>IF(ISBLANK(B374), "", GSPC[[#This Row],[Adj Close]]/B374-1)</f>
        <v>-3.3005142807007726E-4</v>
      </c>
      <c r="D373" s="37">
        <v>41771</v>
      </c>
      <c r="E373"/>
      <c r="F373" s="36" t="str">
        <f>IF(ISBLANK(E374), "", Long0[[#This Row],[Adj Close]]/E374-1)</f>
        <v/>
      </c>
      <c r="G373" s="29">
        <v>41771</v>
      </c>
      <c r="H373"/>
      <c r="I373" s="33" t="str">
        <f>IF(ISBLANK(H374),"",Long1[[#This Row],[Adj Close]]/H374-1)</f>
        <v/>
      </c>
      <c r="J373" s="37">
        <v>41771</v>
      </c>
      <c r="K373"/>
      <c r="L373" s="36" t="str">
        <f>IF(ISBLANK(K374),"",Long2[[#This Row],[Adj Close]]/K374-1)</f>
        <v/>
      </c>
      <c r="M373" s="29">
        <v>41771</v>
      </c>
      <c r="O373" s="33" t="str">
        <f>IF(ISBLANK(N374),"",Long3[[#This Row],[Adj Close]]/N374-1)</f>
        <v/>
      </c>
      <c r="P373" s="37">
        <v>41771</v>
      </c>
      <c r="R373" s="36" t="str">
        <f>IF(ISBLANK(Q374),"",Long4[[#This Row],[Adj Close]]/Q374-1)</f>
        <v/>
      </c>
      <c r="V373" s="37">
        <v>41771</v>
      </c>
      <c r="X373" s="36" t="str">
        <f>IF(ISBLANK(W374),"",Long6[[#This Row],[Adj Close]]/W374-1)</f>
        <v/>
      </c>
      <c r="AE373" s="29">
        <v>41771</v>
      </c>
      <c r="AG373" s="33" t="str">
        <f>IF(ISBLANK(AF374),"",Short0[[#This Row],[Adj Close]]/AF374-1)</f>
        <v/>
      </c>
      <c r="AH373" s="37">
        <v>41771</v>
      </c>
      <c r="AJ373" s="36" t="str">
        <f>IF(ISBLANK(AI374),"",Short1[[#This Row],[Adj Close]]/AI374-1)</f>
        <v/>
      </c>
      <c r="AK373" s="29">
        <v>41771</v>
      </c>
      <c r="AM373" s="33" t="str">
        <f>IF(ISBLANK(AL374),"",Short2[[#This Row],[Adj Close]]/AL374-1)</f>
        <v/>
      </c>
      <c r="AN373" s="37">
        <v>41771</v>
      </c>
      <c r="AP373" s="36" t="str">
        <f>IF(ISBLANK(AO374),"",Short3[[#This Row],[Adj Close]]/AO374-1)</f>
        <v/>
      </c>
    </row>
    <row r="374" spans="1:42" x14ac:dyDescent="0.25">
      <c r="A374" s="37">
        <v>41764</v>
      </c>
      <c r="B374" s="39">
        <v>1878.4799800000001</v>
      </c>
      <c r="C374" s="36">
        <f>IF(ISBLANK(B375), "", GSPC[[#This Row],[Adj Close]]/B375-1)</f>
        <v>-1.4140547640202339E-3</v>
      </c>
      <c r="D374" s="37">
        <v>41764</v>
      </c>
      <c r="E374"/>
      <c r="F374" s="36" t="str">
        <f>IF(ISBLANK(E375), "", Long0[[#This Row],[Adj Close]]/E375-1)</f>
        <v/>
      </c>
      <c r="G374" s="29">
        <v>41764</v>
      </c>
      <c r="H374"/>
      <c r="I374" s="33" t="str">
        <f>IF(ISBLANK(H375),"",Long1[[#This Row],[Adj Close]]/H375-1)</f>
        <v/>
      </c>
      <c r="J374" s="37">
        <v>41764</v>
      </c>
      <c r="K374"/>
      <c r="L374" s="36" t="str">
        <f>IF(ISBLANK(K375),"",Long2[[#This Row],[Adj Close]]/K375-1)</f>
        <v/>
      </c>
      <c r="M374" s="29">
        <v>41764</v>
      </c>
      <c r="O374" s="33" t="str">
        <f>IF(ISBLANK(N375),"",Long3[[#This Row],[Adj Close]]/N375-1)</f>
        <v/>
      </c>
      <c r="P374" s="37">
        <v>41764</v>
      </c>
      <c r="R374" s="36" t="str">
        <f>IF(ISBLANK(Q375),"",Long4[[#This Row],[Adj Close]]/Q375-1)</f>
        <v/>
      </c>
      <c r="V374" s="37">
        <v>41764</v>
      </c>
      <c r="X374" s="36" t="str">
        <f>IF(ISBLANK(W375),"",Long6[[#This Row],[Adj Close]]/W375-1)</f>
        <v/>
      </c>
      <c r="AE374" s="29">
        <v>41764</v>
      </c>
      <c r="AG374" s="33" t="str">
        <f>IF(ISBLANK(AF375),"",Short0[[#This Row],[Adj Close]]/AF375-1)</f>
        <v/>
      </c>
      <c r="AH374" s="37">
        <v>41764</v>
      </c>
      <c r="AJ374" s="36" t="str">
        <f>IF(ISBLANK(AI375),"",Short1[[#This Row],[Adj Close]]/AI375-1)</f>
        <v/>
      </c>
      <c r="AK374" s="29">
        <v>41764</v>
      </c>
      <c r="AM374" s="33" t="str">
        <f>IF(ISBLANK(AL375),"",Short2[[#This Row],[Adj Close]]/AL375-1)</f>
        <v/>
      </c>
      <c r="AN374" s="37">
        <v>41764</v>
      </c>
      <c r="AP374" s="36" t="str">
        <f>IF(ISBLANK(AO375),"",Short3[[#This Row],[Adj Close]]/AO375-1)</f>
        <v/>
      </c>
    </row>
    <row r="375" spans="1:42" x14ac:dyDescent="0.25">
      <c r="A375" s="37">
        <v>41757</v>
      </c>
      <c r="B375" s="39">
        <v>1881.1400149999999</v>
      </c>
      <c r="C375" s="36">
        <f>IF(ISBLANK(B376), "", GSPC[[#This Row],[Adj Close]]/B376-1)</f>
        <v>9.5202268817831115E-3</v>
      </c>
      <c r="D375" s="37">
        <v>41757</v>
      </c>
      <c r="E375"/>
      <c r="F375" s="36" t="str">
        <f>IF(ISBLANK(E376), "", Long0[[#This Row],[Adj Close]]/E376-1)</f>
        <v/>
      </c>
      <c r="G375" s="29">
        <v>41757</v>
      </c>
      <c r="H375"/>
      <c r="I375" s="33" t="str">
        <f>IF(ISBLANK(H376),"",Long1[[#This Row],[Adj Close]]/H376-1)</f>
        <v/>
      </c>
      <c r="J375" s="37">
        <v>41757</v>
      </c>
      <c r="K375"/>
      <c r="L375" s="36" t="str">
        <f>IF(ISBLANK(K376),"",Long2[[#This Row],[Adj Close]]/K376-1)</f>
        <v/>
      </c>
      <c r="M375" s="29">
        <v>41757</v>
      </c>
      <c r="O375" s="33" t="str">
        <f>IF(ISBLANK(N376),"",Long3[[#This Row],[Adj Close]]/N376-1)</f>
        <v/>
      </c>
      <c r="P375" s="37">
        <v>41757</v>
      </c>
      <c r="R375" s="36" t="str">
        <f>IF(ISBLANK(Q376),"",Long4[[#This Row],[Adj Close]]/Q376-1)</f>
        <v/>
      </c>
      <c r="V375" s="37">
        <v>41757</v>
      </c>
      <c r="X375" s="36" t="str">
        <f>IF(ISBLANK(W376),"",Long6[[#This Row],[Adj Close]]/W376-1)</f>
        <v/>
      </c>
      <c r="AE375" s="29">
        <v>41757</v>
      </c>
      <c r="AG375" s="33" t="str">
        <f>IF(ISBLANK(AF376),"",Short0[[#This Row],[Adj Close]]/AF376-1)</f>
        <v/>
      </c>
      <c r="AH375" s="37">
        <v>41757</v>
      </c>
      <c r="AJ375" s="36" t="str">
        <f>IF(ISBLANK(AI376),"",Short1[[#This Row],[Adj Close]]/AI376-1)</f>
        <v/>
      </c>
      <c r="AK375" s="29">
        <v>41757</v>
      </c>
      <c r="AM375" s="33" t="str">
        <f>IF(ISBLANK(AL376),"",Short2[[#This Row],[Adj Close]]/AL376-1)</f>
        <v/>
      </c>
      <c r="AN375" s="37">
        <v>41757</v>
      </c>
      <c r="AP375" s="36" t="str">
        <f>IF(ISBLANK(AO376),"",Short3[[#This Row],[Adj Close]]/AO376-1)</f>
        <v/>
      </c>
    </row>
    <row r="376" spans="1:42" x14ac:dyDescent="0.25">
      <c r="A376" s="37">
        <v>41750</v>
      </c>
      <c r="B376" s="39">
        <v>1863.400024</v>
      </c>
      <c r="C376" s="36">
        <f>IF(ISBLANK(B377), "", GSPC[[#This Row],[Adj Close]]/B377-1)</f>
        <v>-7.7751670035675069E-4</v>
      </c>
      <c r="D376" s="37">
        <v>41750</v>
      </c>
      <c r="E376"/>
      <c r="F376" s="36" t="str">
        <f>IF(ISBLANK(E377), "", Long0[[#This Row],[Adj Close]]/E377-1)</f>
        <v/>
      </c>
      <c r="G376" s="29">
        <v>41750</v>
      </c>
      <c r="H376"/>
      <c r="I376" s="33" t="str">
        <f>IF(ISBLANK(H377),"",Long1[[#This Row],[Adj Close]]/H377-1)</f>
        <v/>
      </c>
      <c r="J376" s="37">
        <v>41750</v>
      </c>
      <c r="K376"/>
      <c r="L376" s="36" t="str">
        <f>IF(ISBLANK(K377),"",Long2[[#This Row],[Adj Close]]/K377-1)</f>
        <v/>
      </c>
      <c r="M376" s="29">
        <v>41750</v>
      </c>
      <c r="O376" s="33" t="str">
        <f>IF(ISBLANK(N377),"",Long3[[#This Row],[Adj Close]]/N377-1)</f>
        <v/>
      </c>
      <c r="P376" s="37">
        <v>41750</v>
      </c>
      <c r="R376" s="36" t="str">
        <f>IF(ISBLANK(Q377),"",Long4[[#This Row],[Adj Close]]/Q377-1)</f>
        <v/>
      </c>
      <c r="V376" s="37">
        <v>41750</v>
      </c>
      <c r="X376" s="36" t="str">
        <f>IF(ISBLANK(W377),"",Long6[[#This Row],[Adj Close]]/W377-1)</f>
        <v/>
      </c>
      <c r="AE376" s="29">
        <v>41750</v>
      </c>
      <c r="AG376" s="33" t="str">
        <f>IF(ISBLANK(AF377),"",Short0[[#This Row],[Adj Close]]/AF377-1)</f>
        <v/>
      </c>
      <c r="AH376" s="37">
        <v>41750</v>
      </c>
      <c r="AJ376" s="36" t="str">
        <f>IF(ISBLANK(AI377),"",Short1[[#This Row],[Adj Close]]/AI377-1)</f>
        <v/>
      </c>
      <c r="AK376" s="29">
        <v>41750</v>
      </c>
      <c r="AM376" s="33" t="str">
        <f>IF(ISBLANK(AL377),"",Short2[[#This Row],[Adj Close]]/AL377-1)</f>
        <v/>
      </c>
      <c r="AN376" s="37">
        <v>41750</v>
      </c>
      <c r="AP376" s="36" t="str">
        <f>IF(ISBLANK(AO377),"",Short3[[#This Row],[Adj Close]]/AO377-1)</f>
        <v/>
      </c>
    </row>
    <row r="377" spans="1:42" x14ac:dyDescent="0.25">
      <c r="A377" s="37">
        <v>41743</v>
      </c>
      <c r="B377" s="39">
        <v>1864.849976</v>
      </c>
      <c r="C377" s="36">
        <f>IF(ISBLANK(B378), "", GSPC[[#This Row],[Adj Close]]/B378-1)</f>
        <v>2.707512658957878E-2</v>
      </c>
      <c r="D377" s="37">
        <v>41743</v>
      </c>
      <c r="E377"/>
      <c r="F377" s="36" t="str">
        <f>IF(ISBLANK(E378), "", Long0[[#This Row],[Adj Close]]/E378-1)</f>
        <v/>
      </c>
      <c r="G377" s="29">
        <v>41743</v>
      </c>
      <c r="H377"/>
      <c r="I377" s="33" t="str">
        <f>IF(ISBLANK(H378),"",Long1[[#This Row],[Adj Close]]/H378-1)</f>
        <v/>
      </c>
      <c r="J377" s="37">
        <v>41743</v>
      </c>
      <c r="K377"/>
      <c r="L377" s="36" t="str">
        <f>IF(ISBLANK(K378),"",Long2[[#This Row],[Adj Close]]/K378-1)</f>
        <v/>
      </c>
      <c r="M377" s="29">
        <v>41743</v>
      </c>
      <c r="O377" s="33" t="str">
        <f>IF(ISBLANK(N378),"",Long3[[#This Row],[Adj Close]]/N378-1)</f>
        <v/>
      </c>
      <c r="P377" s="37">
        <v>41743</v>
      </c>
      <c r="R377" s="36" t="str">
        <f>IF(ISBLANK(Q378),"",Long4[[#This Row],[Adj Close]]/Q378-1)</f>
        <v/>
      </c>
      <c r="V377" s="37">
        <v>41743</v>
      </c>
      <c r="X377" s="36" t="str">
        <f>IF(ISBLANK(W378),"",Long6[[#This Row],[Adj Close]]/W378-1)</f>
        <v/>
      </c>
      <c r="AE377" s="29">
        <v>41743</v>
      </c>
      <c r="AG377" s="33" t="str">
        <f>IF(ISBLANK(AF378),"",Short0[[#This Row],[Adj Close]]/AF378-1)</f>
        <v/>
      </c>
      <c r="AH377" s="37">
        <v>41743</v>
      </c>
      <c r="AJ377" s="36" t="str">
        <f>IF(ISBLANK(AI378),"",Short1[[#This Row],[Adj Close]]/AI378-1)</f>
        <v/>
      </c>
      <c r="AK377" s="29">
        <v>41743</v>
      </c>
      <c r="AM377" s="33" t="str">
        <f>IF(ISBLANK(AL378),"",Short2[[#This Row],[Adj Close]]/AL378-1)</f>
        <v/>
      </c>
      <c r="AN377" s="37">
        <v>41743</v>
      </c>
      <c r="AP377" s="36" t="str">
        <f>IF(ISBLANK(AO378),"",Short3[[#This Row],[Adj Close]]/AO378-1)</f>
        <v/>
      </c>
    </row>
    <row r="378" spans="1:42" x14ac:dyDescent="0.25">
      <c r="A378" s="37">
        <v>41736</v>
      </c>
      <c r="B378" s="39">
        <v>1815.6899410000001</v>
      </c>
      <c r="C378" s="36">
        <f>IF(ISBLANK(B379), "", GSPC[[#This Row],[Adj Close]]/B379-1)</f>
        <v>-2.6486671367358494E-2</v>
      </c>
      <c r="D378" s="37">
        <v>41736</v>
      </c>
      <c r="E378"/>
      <c r="F378" s="36" t="str">
        <f>IF(ISBLANK(E379), "", Long0[[#This Row],[Adj Close]]/E379-1)</f>
        <v/>
      </c>
      <c r="G378" s="29">
        <v>41736</v>
      </c>
      <c r="H378"/>
      <c r="I378" s="33" t="str">
        <f>IF(ISBLANK(H379),"",Long1[[#This Row],[Adj Close]]/H379-1)</f>
        <v/>
      </c>
      <c r="J378" s="37">
        <v>41736</v>
      </c>
      <c r="K378"/>
      <c r="L378" s="36" t="str">
        <f>IF(ISBLANK(K379),"",Long2[[#This Row],[Adj Close]]/K379-1)</f>
        <v/>
      </c>
      <c r="M378" s="29">
        <v>41736</v>
      </c>
      <c r="O378" s="33" t="str">
        <f>IF(ISBLANK(N379),"",Long3[[#This Row],[Adj Close]]/N379-1)</f>
        <v/>
      </c>
      <c r="P378" s="37">
        <v>41736</v>
      </c>
      <c r="R378" s="36" t="str">
        <f>IF(ISBLANK(Q379),"",Long4[[#This Row],[Adj Close]]/Q379-1)</f>
        <v/>
      </c>
      <c r="V378" s="37">
        <v>41736</v>
      </c>
      <c r="X378" s="36" t="str">
        <f>IF(ISBLANK(W379),"",Long6[[#This Row],[Adj Close]]/W379-1)</f>
        <v/>
      </c>
      <c r="AE378" s="29">
        <v>41736</v>
      </c>
      <c r="AG378" s="33" t="str">
        <f>IF(ISBLANK(AF379),"",Short0[[#This Row],[Adj Close]]/AF379-1)</f>
        <v/>
      </c>
      <c r="AH378" s="37">
        <v>41736</v>
      </c>
      <c r="AJ378" s="36" t="str">
        <f>IF(ISBLANK(AI379),"",Short1[[#This Row],[Adj Close]]/AI379-1)</f>
        <v/>
      </c>
      <c r="AK378" s="29">
        <v>41736</v>
      </c>
      <c r="AM378" s="33" t="str">
        <f>IF(ISBLANK(AL379),"",Short2[[#This Row],[Adj Close]]/AL379-1)</f>
        <v/>
      </c>
      <c r="AN378" s="37">
        <v>41736</v>
      </c>
      <c r="AP378" s="36" t="str">
        <f>IF(ISBLANK(AO379),"",Short3[[#This Row],[Adj Close]]/AO379-1)</f>
        <v/>
      </c>
    </row>
    <row r="379" spans="1:42" x14ac:dyDescent="0.25">
      <c r="A379" s="37">
        <v>41729</v>
      </c>
      <c r="B379" s="39">
        <v>1865.089966</v>
      </c>
      <c r="C379" s="36">
        <f>IF(ISBLANK(B380), "", GSPC[[#This Row],[Adj Close]]/B380-1)</f>
        <v>4.0212589335313353E-3</v>
      </c>
      <c r="D379" s="37">
        <v>41729</v>
      </c>
      <c r="E379"/>
      <c r="F379" s="36" t="str">
        <f>IF(ISBLANK(E380), "", Long0[[#This Row],[Adj Close]]/E380-1)</f>
        <v/>
      </c>
      <c r="G379" s="29">
        <v>41729</v>
      </c>
      <c r="H379"/>
      <c r="I379" s="33" t="str">
        <f>IF(ISBLANK(H380),"",Long1[[#This Row],[Adj Close]]/H380-1)</f>
        <v/>
      </c>
      <c r="J379" s="37">
        <v>41729</v>
      </c>
      <c r="K379"/>
      <c r="L379" s="36" t="str">
        <f>IF(ISBLANK(K380),"",Long2[[#This Row],[Adj Close]]/K380-1)</f>
        <v/>
      </c>
      <c r="M379" s="29">
        <v>41729</v>
      </c>
      <c r="O379" s="33" t="str">
        <f>IF(ISBLANK(N380),"",Long3[[#This Row],[Adj Close]]/N380-1)</f>
        <v/>
      </c>
      <c r="P379" s="37">
        <v>41729</v>
      </c>
      <c r="R379" s="36" t="str">
        <f>IF(ISBLANK(Q380),"",Long4[[#This Row],[Adj Close]]/Q380-1)</f>
        <v/>
      </c>
      <c r="V379" s="37">
        <v>41729</v>
      </c>
      <c r="X379" s="36" t="str">
        <f>IF(ISBLANK(W380),"",Long6[[#This Row],[Adj Close]]/W380-1)</f>
        <v/>
      </c>
      <c r="AE379" s="29">
        <v>41729</v>
      </c>
      <c r="AG379" s="33" t="str">
        <f>IF(ISBLANK(AF380),"",Short0[[#This Row],[Adj Close]]/AF380-1)</f>
        <v/>
      </c>
      <c r="AH379" s="37">
        <v>41729</v>
      </c>
      <c r="AJ379" s="36" t="str">
        <f>IF(ISBLANK(AI380),"",Short1[[#This Row],[Adj Close]]/AI380-1)</f>
        <v/>
      </c>
      <c r="AK379" s="29">
        <v>41729</v>
      </c>
      <c r="AM379" s="33" t="str">
        <f>IF(ISBLANK(AL380),"",Short2[[#This Row],[Adj Close]]/AL380-1)</f>
        <v/>
      </c>
      <c r="AN379" s="37">
        <v>41729</v>
      </c>
      <c r="AP379" s="36" t="str">
        <f>IF(ISBLANK(AO380),"",Short3[[#This Row],[Adj Close]]/AO380-1)</f>
        <v/>
      </c>
    </row>
    <row r="380" spans="1:42" x14ac:dyDescent="0.25">
      <c r="A380" s="37">
        <v>41722</v>
      </c>
      <c r="B380" s="39">
        <v>1857.619995</v>
      </c>
      <c r="C380" s="36">
        <f>IF(ISBLANK(B381), "", GSPC[[#This Row],[Adj Close]]/B381-1)</f>
        <v>-4.7682451324577713E-3</v>
      </c>
      <c r="D380" s="37">
        <v>41722</v>
      </c>
      <c r="E380"/>
      <c r="F380" s="36" t="str">
        <f>IF(ISBLANK(E381), "", Long0[[#This Row],[Adj Close]]/E381-1)</f>
        <v/>
      </c>
      <c r="G380" s="29">
        <v>41722</v>
      </c>
      <c r="H380"/>
      <c r="I380" s="33" t="str">
        <f>IF(ISBLANK(H381),"",Long1[[#This Row],[Adj Close]]/H381-1)</f>
        <v/>
      </c>
      <c r="J380" s="37">
        <v>41722</v>
      </c>
      <c r="K380"/>
      <c r="L380" s="36" t="str">
        <f>IF(ISBLANK(K381),"",Long2[[#This Row],[Adj Close]]/K381-1)</f>
        <v/>
      </c>
      <c r="M380" s="29">
        <v>41722</v>
      </c>
      <c r="O380" s="33" t="str">
        <f>IF(ISBLANK(N381),"",Long3[[#This Row],[Adj Close]]/N381-1)</f>
        <v/>
      </c>
      <c r="P380" s="37">
        <v>41722</v>
      </c>
      <c r="R380" s="36" t="str">
        <f>IF(ISBLANK(Q381),"",Long4[[#This Row],[Adj Close]]/Q381-1)</f>
        <v/>
      </c>
      <c r="V380" s="37">
        <v>41722</v>
      </c>
      <c r="X380" s="36" t="str">
        <f>IF(ISBLANK(W381),"",Long6[[#This Row],[Adj Close]]/W381-1)</f>
        <v/>
      </c>
      <c r="AE380" s="29">
        <v>41722</v>
      </c>
      <c r="AG380" s="33" t="str">
        <f>IF(ISBLANK(AF381),"",Short0[[#This Row],[Adj Close]]/AF381-1)</f>
        <v/>
      </c>
      <c r="AH380" s="37">
        <v>41722</v>
      </c>
      <c r="AJ380" s="36" t="str">
        <f>IF(ISBLANK(AI381),"",Short1[[#This Row],[Adj Close]]/AI381-1)</f>
        <v/>
      </c>
      <c r="AK380" s="29">
        <v>41722</v>
      </c>
      <c r="AM380" s="33" t="str">
        <f>IF(ISBLANK(AL381),"",Short2[[#This Row],[Adj Close]]/AL381-1)</f>
        <v/>
      </c>
      <c r="AN380" s="37">
        <v>41722</v>
      </c>
      <c r="AP380" s="36" t="str">
        <f>IF(ISBLANK(AO381),"",Short3[[#This Row],[Adj Close]]/AO381-1)</f>
        <v/>
      </c>
    </row>
    <row r="381" spans="1:42" x14ac:dyDescent="0.25">
      <c r="A381" s="37">
        <v>41715</v>
      </c>
      <c r="B381" s="39">
        <v>1866.5200199999999</v>
      </c>
      <c r="C381" s="36">
        <f>IF(ISBLANK(B382), "", GSPC[[#This Row],[Adj Close]]/B382-1)</f>
        <v>1.3790452021882116E-2</v>
      </c>
      <c r="D381" s="37">
        <v>41715</v>
      </c>
      <c r="E381"/>
      <c r="F381" s="36" t="str">
        <f>IF(ISBLANK(E382), "", Long0[[#This Row],[Adj Close]]/E382-1)</f>
        <v/>
      </c>
      <c r="G381" s="29">
        <v>41715</v>
      </c>
      <c r="H381"/>
      <c r="I381" s="33" t="str">
        <f>IF(ISBLANK(H382),"",Long1[[#This Row],[Adj Close]]/H382-1)</f>
        <v/>
      </c>
      <c r="J381" s="37">
        <v>41715</v>
      </c>
      <c r="K381"/>
      <c r="L381" s="36" t="str">
        <f>IF(ISBLANK(K382),"",Long2[[#This Row],[Adj Close]]/K382-1)</f>
        <v/>
      </c>
      <c r="M381" s="29">
        <v>41715</v>
      </c>
      <c r="O381" s="33" t="str">
        <f>IF(ISBLANK(N382),"",Long3[[#This Row],[Adj Close]]/N382-1)</f>
        <v/>
      </c>
      <c r="P381" s="37">
        <v>41715</v>
      </c>
      <c r="R381" s="36" t="str">
        <f>IF(ISBLANK(Q382),"",Long4[[#This Row],[Adj Close]]/Q382-1)</f>
        <v/>
      </c>
      <c r="V381" s="37">
        <v>41715</v>
      </c>
      <c r="X381" s="36" t="str">
        <f>IF(ISBLANK(W382),"",Long6[[#This Row],[Adj Close]]/W382-1)</f>
        <v/>
      </c>
      <c r="AE381" s="29">
        <v>41715</v>
      </c>
      <c r="AG381" s="33" t="str">
        <f>IF(ISBLANK(AF382),"",Short0[[#This Row],[Adj Close]]/AF382-1)</f>
        <v/>
      </c>
      <c r="AH381" s="37">
        <v>41715</v>
      </c>
      <c r="AJ381" s="36" t="str">
        <f>IF(ISBLANK(AI382),"",Short1[[#This Row],[Adj Close]]/AI382-1)</f>
        <v/>
      </c>
      <c r="AK381" s="29">
        <v>41715</v>
      </c>
      <c r="AM381" s="33" t="str">
        <f>IF(ISBLANK(AL382),"",Short2[[#This Row],[Adj Close]]/AL382-1)</f>
        <v/>
      </c>
      <c r="AN381" s="37">
        <v>41715</v>
      </c>
      <c r="AP381" s="36" t="str">
        <f>IF(ISBLANK(AO382),"",Short3[[#This Row],[Adj Close]]/AO382-1)</f>
        <v/>
      </c>
    </row>
    <row r="382" spans="1:42" x14ac:dyDescent="0.25">
      <c r="A382" s="37">
        <v>41708</v>
      </c>
      <c r="B382" s="39">
        <v>1841.130005</v>
      </c>
      <c r="C382" s="36">
        <f>IF(ISBLANK(B383), "", GSPC[[#This Row],[Adj Close]]/B383-1)</f>
        <v>-1.9653486205572834E-2</v>
      </c>
      <c r="D382" s="37">
        <v>41708</v>
      </c>
      <c r="E382"/>
      <c r="F382" s="36" t="str">
        <f>IF(ISBLANK(E383), "", Long0[[#This Row],[Adj Close]]/E383-1)</f>
        <v/>
      </c>
      <c r="G382" s="29">
        <v>41708</v>
      </c>
      <c r="H382"/>
      <c r="I382" s="33" t="str">
        <f>IF(ISBLANK(H383),"",Long1[[#This Row],[Adj Close]]/H383-1)</f>
        <v/>
      </c>
      <c r="J382" s="37">
        <v>41708</v>
      </c>
      <c r="K382"/>
      <c r="L382" s="36" t="str">
        <f>IF(ISBLANK(K383),"",Long2[[#This Row],[Adj Close]]/K383-1)</f>
        <v/>
      </c>
      <c r="M382" s="29">
        <v>41708</v>
      </c>
      <c r="O382" s="33" t="str">
        <f>IF(ISBLANK(N383),"",Long3[[#This Row],[Adj Close]]/N383-1)</f>
        <v/>
      </c>
      <c r="P382" s="37">
        <v>41708</v>
      </c>
      <c r="R382" s="36" t="str">
        <f>IF(ISBLANK(Q383),"",Long4[[#This Row],[Adj Close]]/Q383-1)</f>
        <v/>
      </c>
      <c r="V382" s="37">
        <v>41708</v>
      </c>
      <c r="X382" s="36" t="str">
        <f>IF(ISBLANK(W383),"",Long6[[#This Row],[Adj Close]]/W383-1)</f>
        <v/>
      </c>
      <c r="AE382" s="29">
        <v>41708</v>
      </c>
      <c r="AG382" s="33" t="str">
        <f>IF(ISBLANK(AF383),"",Short0[[#This Row],[Adj Close]]/AF383-1)</f>
        <v/>
      </c>
      <c r="AH382" s="37">
        <v>41708</v>
      </c>
      <c r="AJ382" s="36" t="str">
        <f>IF(ISBLANK(AI383),"",Short1[[#This Row],[Adj Close]]/AI383-1)</f>
        <v/>
      </c>
      <c r="AK382" s="29">
        <v>41708</v>
      </c>
      <c r="AM382" s="33" t="str">
        <f>IF(ISBLANK(AL383),"",Short2[[#This Row],[Adj Close]]/AL383-1)</f>
        <v/>
      </c>
      <c r="AN382" s="37">
        <v>41708</v>
      </c>
      <c r="AP382" s="36" t="str">
        <f>IF(ISBLANK(AO383),"",Short3[[#This Row],[Adj Close]]/AO383-1)</f>
        <v/>
      </c>
    </row>
    <row r="383" spans="1:42" x14ac:dyDescent="0.25">
      <c r="A383" s="37">
        <v>41701</v>
      </c>
      <c r="B383" s="39">
        <v>1878.040039</v>
      </c>
      <c r="C383" s="36">
        <f>IF(ISBLANK(B384), "", GSPC[[#This Row],[Adj Close]]/B384-1)</f>
        <v>9.9976275188273789E-3</v>
      </c>
      <c r="D383" s="37">
        <v>41701</v>
      </c>
      <c r="E383"/>
      <c r="F383" s="36" t="str">
        <f>IF(ISBLANK(E384), "", Long0[[#This Row],[Adj Close]]/E384-1)</f>
        <v/>
      </c>
      <c r="G383" s="29">
        <v>41701</v>
      </c>
      <c r="H383"/>
      <c r="I383" s="33" t="str">
        <f>IF(ISBLANK(H384),"",Long1[[#This Row],[Adj Close]]/H384-1)</f>
        <v/>
      </c>
      <c r="J383" s="37">
        <v>41701</v>
      </c>
      <c r="K383"/>
      <c r="L383" s="36" t="str">
        <f>IF(ISBLANK(K384),"",Long2[[#This Row],[Adj Close]]/K384-1)</f>
        <v/>
      </c>
      <c r="M383" s="29">
        <v>41701</v>
      </c>
      <c r="O383" s="33" t="str">
        <f>IF(ISBLANK(N384),"",Long3[[#This Row],[Adj Close]]/N384-1)</f>
        <v/>
      </c>
      <c r="P383" s="37">
        <v>41701</v>
      </c>
      <c r="R383" s="36" t="str">
        <f>IF(ISBLANK(Q384),"",Long4[[#This Row],[Adj Close]]/Q384-1)</f>
        <v/>
      </c>
      <c r="V383" s="37">
        <v>41701</v>
      </c>
      <c r="X383" s="36" t="str">
        <f>IF(ISBLANK(W384),"",Long6[[#This Row],[Adj Close]]/W384-1)</f>
        <v/>
      </c>
      <c r="AE383" s="29">
        <v>41701</v>
      </c>
      <c r="AG383" s="33" t="str">
        <f>IF(ISBLANK(AF384),"",Short0[[#This Row],[Adj Close]]/AF384-1)</f>
        <v/>
      </c>
      <c r="AH383" s="37">
        <v>41701</v>
      </c>
      <c r="AJ383" s="36" t="str">
        <f>IF(ISBLANK(AI384),"",Short1[[#This Row],[Adj Close]]/AI384-1)</f>
        <v/>
      </c>
      <c r="AK383" s="29">
        <v>41701</v>
      </c>
      <c r="AM383" s="33" t="str">
        <f>IF(ISBLANK(AL384),"",Short2[[#This Row],[Adj Close]]/AL384-1)</f>
        <v/>
      </c>
      <c r="AN383" s="37">
        <v>41701</v>
      </c>
      <c r="AP383" s="36" t="str">
        <f>IF(ISBLANK(AO384),"",Short3[[#This Row],[Adj Close]]/AO384-1)</f>
        <v/>
      </c>
    </row>
    <row r="384" spans="1:42" x14ac:dyDescent="0.25">
      <c r="A384" s="37">
        <v>41694</v>
      </c>
      <c r="B384" s="39">
        <v>1859.4499510000001</v>
      </c>
      <c r="C384" s="36">
        <f>IF(ISBLANK(B385), "", GSPC[[#This Row],[Adj Close]]/B385-1)</f>
        <v>1.2634418515997226E-2</v>
      </c>
      <c r="D384" s="37">
        <v>41694</v>
      </c>
      <c r="E384"/>
      <c r="F384" s="36" t="str">
        <f>IF(ISBLANK(E385), "", Long0[[#This Row],[Adj Close]]/E385-1)</f>
        <v/>
      </c>
      <c r="G384" s="29">
        <v>41694</v>
      </c>
      <c r="H384"/>
      <c r="I384" s="33" t="str">
        <f>IF(ISBLANK(H385),"",Long1[[#This Row],[Adj Close]]/H385-1)</f>
        <v/>
      </c>
      <c r="J384" s="37">
        <v>41694</v>
      </c>
      <c r="K384"/>
      <c r="L384" s="36" t="str">
        <f>IF(ISBLANK(K385),"",Long2[[#This Row],[Adj Close]]/K385-1)</f>
        <v/>
      </c>
      <c r="M384" s="29">
        <v>41694</v>
      </c>
      <c r="O384" s="33" t="str">
        <f>IF(ISBLANK(N385),"",Long3[[#This Row],[Adj Close]]/N385-1)</f>
        <v/>
      </c>
      <c r="P384" s="37">
        <v>41694</v>
      </c>
      <c r="R384" s="36" t="str">
        <f>IF(ISBLANK(Q385),"",Long4[[#This Row],[Adj Close]]/Q385-1)</f>
        <v/>
      </c>
      <c r="V384" s="37">
        <v>41694</v>
      </c>
      <c r="X384" s="36" t="str">
        <f>IF(ISBLANK(W385),"",Long6[[#This Row],[Adj Close]]/W385-1)</f>
        <v/>
      </c>
      <c r="AE384" s="29">
        <v>41694</v>
      </c>
      <c r="AG384" s="33" t="str">
        <f>IF(ISBLANK(AF385),"",Short0[[#This Row],[Adj Close]]/AF385-1)</f>
        <v/>
      </c>
      <c r="AH384" s="37">
        <v>41694</v>
      </c>
      <c r="AJ384" s="36" t="str">
        <f>IF(ISBLANK(AI385),"",Short1[[#This Row],[Adj Close]]/AI385-1)</f>
        <v/>
      </c>
      <c r="AK384" s="29">
        <v>41694</v>
      </c>
      <c r="AM384" s="33" t="str">
        <f>IF(ISBLANK(AL385),"",Short2[[#This Row],[Adj Close]]/AL385-1)</f>
        <v/>
      </c>
      <c r="AN384" s="37">
        <v>41694</v>
      </c>
      <c r="AP384" s="36" t="str">
        <f>IF(ISBLANK(AO385),"",Short3[[#This Row],[Adj Close]]/AO385-1)</f>
        <v/>
      </c>
    </row>
    <row r="385" spans="1:42" x14ac:dyDescent="0.25">
      <c r="A385" s="37">
        <v>41687</v>
      </c>
      <c r="B385" s="39">
        <v>1836.25</v>
      </c>
      <c r="C385" s="36">
        <f>IF(ISBLANK(B386), "", GSPC[[#This Row],[Adj Close]]/B386-1)</f>
        <v>-1.2944447732974318E-3</v>
      </c>
      <c r="D385" s="37">
        <v>41687</v>
      </c>
      <c r="E385"/>
      <c r="F385" s="36" t="str">
        <f>IF(ISBLANK(E386), "", Long0[[#This Row],[Adj Close]]/E386-1)</f>
        <v/>
      </c>
      <c r="G385" s="29">
        <v>41687</v>
      </c>
      <c r="H385"/>
      <c r="I385" s="33" t="str">
        <f>IF(ISBLANK(H386),"",Long1[[#This Row],[Adj Close]]/H386-1)</f>
        <v/>
      </c>
      <c r="J385" s="37">
        <v>41687</v>
      </c>
      <c r="K385"/>
      <c r="L385" s="36" t="str">
        <f>IF(ISBLANK(K386),"",Long2[[#This Row],[Adj Close]]/K386-1)</f>
        <v/>
      </c>
      <c r="M385" s="29">
        <v>41687</v>
      </c>
      <c r="O385" s="33" t="str">
        <f>IF(ISBLANK(N386),"",Long3[[#This Row],[Adj Close]]/N386-1)</f>
        <v/>
      </c>
      <c r="P385" s="37">
        <v>41687</v>
      </c>
      <c r="R385" s="36" t="str">
        <f>IF(ISBLANK(Q386),"",Long4[[#This Row],[Adj Close]]/Q386-1)</f>
        <v/>
      </c>
      <c r="V385" s="37">
        <v>41687</v>
      </c>
      <c r="X385" s="36" t="str">
        <f>IF(ISBLANK(W386),"",Long6[[#This Row],[Adj Close]]/W386-1)</f>
        <v/>
      </c>
      <c r="AE385" s="29">
        <v>41687</v>
      </c>
      <c r="AG385" s="33" t="str">
        <f>IF(ISBLANK(AF386),"",Short0[[#This Row],[Adj Close]]/AF386-1)</f>
        <v/>
      </c>
      <c r="AH385" s="37">
        <v>41687</v>
      </c>
      <c r="AJ385" s="36" t="str">
        <f>IF(ISBLANK(AI386),"",Short1[[#This Row],[Adj Close]]/AI386-1)</f>
        <v/>
      </c>
      <c r="AK385" s="29">
        <v>41687</v>
      </c>
      <c r="AM385" s="33" t="str">
        <f>IF(ISBLANK(AL386),"",Short2[[#This Row],[Adj Close]]/AL386-1)</f>
        <v/>
      </c>
      <c r="AN385" s="37">
        <v>41687</v>
      </c>
      <c r="AP385" s="36" t="str">
        <f>IF(ISBLANK(AO386),"",Short3[[#This Row],[Adj Close]]/AO386-1)</f>
        <v/>
      </c>
    </row>
    <row r="386" spans="1:42" x14ac:dyDescent="0.25">
      <c r="A386" s="37">
        <v>41680</v>
      </c>
      <c r="B386" s="39">
        <v>1838.630005</v>
      </c>
      <c r="C386" s="36">
        <f>IF(ISBLANK(B387), "", GSPC[[#This Row],[Adj Close]]/B387-1)</f>
        <v>2.315499245244923E-2</v>
      </c>
      <c r="D386" s="37">
        <v>41680</v>
      </c>
      <c r="E386"/>
      <c r="F386" s="36" t="str">
        <f>IF(ISBLANK(E387), "", Long0[[#This Row],[Adj Close]]/E387-1)</f>
        <v/>
      </c>
      <c r="G386" s="29">
        <v>41680</v>
      </c>
      <c r="H386"/>
      <c r="I386" s="33" t="str">
        <f>IF(ISBLANK(H387),"",Long1[[#This Row],[Adj Close]]/H387-1)</f>
        <v/>
      </c>
      <c r="J386" s="37">
        <v>41680</v>
      </c>
      <c r="K386"/>
      <c r="L386" s="36" t="str">
        <f>IF(ISBLANK(K387),"",Long2[[#This Row],[Adj Close]]/K387-1)</f>
        <v/>
      </c>
      <c r="M386" s="29">
        <v>41680</v>
      </c>
      <c r="O386" s="33" t="str">
        <f>IF(ISBLANK(N387),"",Long3[[#This Row],[Adj Close]]/N387-1)</f>
        <v/>
      </c>
      <c r="P386" s="37">
        <v>41680</v>
      </c>
      <c r="R386" s="36" t="str">
        <f>IF(ISBLANK(Q387),"",Long4[[#This Row],[Adj Close]]/Q387-1)</f>
        <v/>
      </c>
      <c r="V386" s="37">
        <v>41680</v>
      </c>
      <c r="X386" s="36" t="str">
        <f>IF(ISBLANK(W387),"",Long6[[#This Row],[Adj Close]]/W387-1)</f>
        <v/>
      </c>
      <c r="AE386" s="29">
        <v>41680</v>
      </c>
      <c r="AG386" s="33" t="str">
        <f>IF(ISBLANK(AF387),"",Short0[[#This Row],[Adj Close]]/AF387-1)</f>
        <v/>
      </c>
      <c r="AH386" s="37">
        <v>41680</v>
      </c>
      <c r="AJ386" s="36" t="str">
        <f>IF(ISBLANK(AI387),"",Short1[[#This Row],[Adj Close]]/AI387-1)</f>
        <v/>
      </c>
      <c r="AK386" s="29">
        <v>41680</v>
      </c>
      <c r="AM386" s="33" t="str">
        <f>IF(ISBLANK(AL387),"",Short2[[#This Row],[Adj Close]]/AL387-1)</f>
        <v/>
      </c>
      <c r="AN386" s="37">
        <v>41680</v>
      </c>
      <c r="AP386" s="36" t="str">
        <f>IF(ISBLANK(AO387),"",Short3[[#This Row],[Adj Close]]/AO387-1)</f>
        <v/>
      </c>
    </row>
    <row r="387" spans="1:42" x14ac:dyDescent="0.25">
      <c r="A387" s="37">
        <v>41673</v>
      </c>
      <c r="B387" s="39">
        <v>1797.0200199999999</v>
      </c>
      <c r="C387" s="36">
        <f>IF(ISBLANK(B388), "", GSPC[[#This Row],[Adj Close]]/B388-1)</f>
        <v>8.0949933945717589E-3</v>
      </c>
      <c r="D387" s="37">
        <v>41673</v>
      </c>
      <c r="E387"/>
      <c r="F387" s="36" t="str">
        <f>IF(ISBLANK(E388), "", Long0[[#This Row],[Adj Close]]/E388-1)</f>
        <v/>
      </c>
      <c r="G387" s="29">
        <v>41673</v>
      </c>
      <c r="H387"/>
      <c r="I387" s="33" t="str">
        <f>IF(ISBLANK(H388),"",Long1[[#This Row],[Adj Close]]/H388-1)</f>
        <v/>
      </c>
      <c r="J387" s="37">
        <v>41673</v>
      </c>
      <c r="K387"/>
      <c r="L387" s="36" t="str">
        <f>IF(ISBLANK(K388),"",Long2[[#This Row],[Adj Close]]/K388-1)</f>
        <v/>
      </c>
      <c r="M387" s="29">
        <v>41673</v>
      </c>
      <c r="O387" s="33" t="str">
        <f>IF(ISBLANK(N388),"",Long3[[#This Row],[Adj Close]]/N388-1)</f>
        <v/>
      </c>
      <c r="P387" s="37">
        <v>41673</v>
      </c>
      <c r="R387" s="36" t="str">
        <f>IF(ISBLANK(Q388),"",Long4[[#This Row],[Adj Close]]/Q388-1)</f>
        <v/>
      </c>
      <c r="V387" s="37">
        <v>41673</v>
      </c>
      <c r="X387" s="36" t="str">
        <f>IF(ISBLANK(W388),"",Long6[[#This Row],[Adj Close]]/W388-1)</f>
        <v/>
      </c>
      <c r="AE387" s="29">
        <v>41673</v>
      </c>
      <c r="AG387" s="33" t="str">
        <f>IF(ISBLANK(AF388),"",Short0[[#This Row],[Adj Close]]/AF388-1)</f>
        <v/>
      </c>
      <c r="AH387" s="37">
        <v>41673</v>
      </c>
      <c r="AJ387" s="36" t="str">
        <f>IF(ISBLANK(AI388),"",Short1[[#This Row],[Adj Close]]/AI388-1)</f>
        <v/>
      </c>
      <c r="AK387" s="29">
        <v>41673</v>
      </c>
      <c r="AM387" s="33" t="str">
        <f>IF(ISBLANK(AL388),"",Short2[[#This Row],[Adj Close]]/AL388-1)</f>
        <v/>
      </c>
      <c r="AN387" s="37">
        <v>41673</v>
      </c>
      <c r="AP387" s="36" t="str">
        <f>IF(ISBLANK(AO388),"",Short3[[#This Row],[Adj Close]]/AO388-1)</f>
        <v/>
      </c>
    </row>
    <row r="388" spans="1:42" x14ac:dyDescent="0.25">
      <c r="A388" s="37">
        <v>41666</v>
      </c>
      <c r="B388" s="39">
        <v>1782.589966</v>
      </c>
      <c r="C388" s="36">
        <f>IF(ISBLANK(B389), "", GSPC[[#This Row],[Adj Close]]/B389-1)</f>
        <v>-4.3010198527949628E-3</v>
      </c>
      <c r="D388" s="37">
        <v>41666</v>
      </c>
      <c r="E388"/>
      <c r="F388" s="36" t="str">
        <f>IF(ISBLANK(E389), "", Long0[[#This Row],[Adj Close]]/E389-1)</f>
        <v/>
      </c>
      <c r="G388" s="29">
        <v>41666</v>
      </c>
      <c r="H388"/>
      <c r="I388" s="33" t="str">
        <f>IF(ISBLANK(H389),"",Long1[[#This Row],[Adj Close]]/H389-1)</f>
        <v/>
      </c>
      <c r="J388" s="37">
        <v>41666</v>
      </c>
      <c r="K388"/>
      <c r="L388" s="36" t="str">
        <f>IF(ISBLANK(K389),"",Long2[[#This Row],[Adj Close]]/K389-1)</f>
        <v/>
      </c>
      <c r="M388" s="29">
        <v>41666</v>
      </c>
      <c r="O388" s="33" t="str">
        <f>IF(ISBLANK(N389),"",Long3[[#This Row],[Adj Close]]/N389-1)</f>
        <v/>
      </c>
      <c r="P388" s="37">
        <v>41666</v>
      </c>
      <c r="R388" s="36" t="str">
        <f>IF(ISBLANK(Q389),"",Long4[[#This Row],[Adj Close]]/Q389-1)</f>
        <v/>
      </c>
      <c r="V388" s="37">
        <v>41666</v>
      </c>
      <c r="X388" s="36" t="str">
        <f>IF(ISBLANK(W389),"",Long6[[#This Row],[Adj Close]]/W389-1)</f>
        <v/>
      </c>
      <c r="AE388" s="29">
        <v>41666</v>
      </c>
      <c r="AG388" s="33" t="str">
        <f>IF(ISBLANK(AF389),"",Short0[[#This Row],[Adj Close]]/AF389-1)</f>
        <v/>
      </c>
      <c r="AH388" s="37">
        <v>41666</v>
      </c>
      <c r="AJ388" s="36" t="str">
        <f>IF(ISBLANK(AI389),"",Short1[[#This Row],[Adj Close]]/AI389-1)</f>
        <v/>
      </c>
      <c r="AK388" s="29">
        <v>41666</v>
      </c>
      <c r="AM388" s="33" t="str">
        <f>IF(ISBLANK(AL389),"",Short2[[#This Row],[Adj Close]]/AL389-1)</f>
        <v/>
      </c>
      <c r="AN388" s="37">
        <v>41666</v>
      </c>
      <c r="AP388" s="36" t="str">
        <f>IF(ISBLANK(AO389),"",Short3[[#This Row],[Adj Close]]/AO389-1)</f>
        <v/>
      </c>
    </row>
    <row r="389" spans="1:42" x14ac:dyDescent="0.25">
      <c r="A389" s="37">
        <v>41659</v>
      </c>
      <c r="B389" s="39">
        <v>1790.290039</v>
      </c>
      <c r="C389" s="36">
        <f>IF(ISBLANK(B390), "", GSPC[[#This Row],[Adj Close]]/B390-1)</f>
        <v>-2.632833702620796E-2</v>
      </c>
      <c r="D389" s="37">
        <v>41659</v>
      </c>
      <c r="E389"/>
      <c r="F389" s="36" t="str">
        <f>IF(ISBLANK(E390), "", Long0[[#This Row],[Adj Close]]/E390-1)</f>
        <v/>
      </c>
      <c r="G389" s="29">
        <v>41659</v>
      </c>
      <c r="H389"/>
      <c r="I389" s="33" t="str">
        <f>IF(ISBLANK(H390),"",Long1[[#This Row],[Adj Close]]/H390-1)</f>
        <v/>
      </c>
      <c r="J389" s="37">
        <v>41659</v>
      </c>
      <c r="K389"/>
      <c r="L389" s="36" t="str">
        <f>IF(ISBLANK(K390),"",Long2[[#This Row],[Adj Close]]/K390-1)</f>
        <v/>
      </c>
      <c r="M389" s="29">
        <v>41659</v>
      </c>
      <c r="O389" s="33" t="str">
        <f>IF(ISBLANK(N390),"",Long3[[#This Row],[Adj Close]]/N390-1)</f>
        <v/>
      </c>
      <c r="P389" s="37">
        <v>41659</v>
      </c>
      <c r="R389" s="36" t="str">
        <f>IF(ISBLANK(Q390),"",Long4[[#This Row],[Adj Close]]/Q390-1)</f>
        <v/>
      </c>
      <c r="V389" s="37">
        <v>41659</v>
      </c>
      <c r="X389" s="36" t="str">
        <f>IF(ISBLANK(W390),"",Long6[[#This Row],[Adj Close]]/W390-1)</f>
        <v/>
      </c>
      <c r="AE389" s="29">
        <v>41659</v>
      </c>
      <c r="AG389" s="33" t="str">
        <f>IF(ISBLANK(AF390),"",Short0[[#This Row],[Adj Close]]/AF390-1)</f>
        <v/>
      </c>
      <c r="AH389" s="37">
        <v>41659</v>
      </c>
      <c r="AJ389" s="36" t="str">
        <f>IF(ISBLANK(AI390),"",Short1[[#This Row],[Adj Close]]/AI390-1)</f>
        <v/>
      </c>
      <c r="AK389" s="29">
        <v>41659</v>
      </c>
      <c r="AM389" s="33" t="str">
        <f>IF(ISBLANK(AL390),"",Short2[[#This Row],[Adj Close]]/AL390-1)</f>
        <v/>
      </c>
      <c r="AN389" s="37">
        <v>41659</v>
      </c>
      <c r="AP389" s="36" t="str">
        <f>IF(ISBLANK(AO390),"",Short3[[#This Row],[Adj Close]]/AO390-1)</f>
        <v/>
      </c>
    </row>
    <row r="390" spans="1:42" x14ac:dyDescent="0.25">
      <c r="A390" s="37">
        <v>41652</v>
      </c>
      <c r="B390" s="39">
        <v>1838.6999510000001</v>
      </c>
      <c r="C390" s="36">
        <f>IF(ISBLANK(B391), "", GSPC[[#This Row],[Adj Close]]/B391-1)</f>
        <v>-1.9920233231979223E-3</v>
      </c>
      <c r="D390" s="37">
        <v>41652</v>
      </c>
      <c r="E390"/>
      <c r="F390" s="36" t="str">
        <f>IF(ISBLANK(E391), "", Long0[[#This Row],[Adj Close]]/E391-1)</f>
        <v/>
      </c>
      <c r="G390" s="29">
        <v>41652</v>
      </c>
      <c r="H390"/>
      <c r="I390" s="33" t="str">
        <f>IF(ISBLANK(H391),"",Long1[[#This Row],[Adj Close]]/H391-1)</f>
        <v/>
      </c>
      <c r="J390" s="37">
        <v>41652</v>
      </c>
      <c r="K390"/>
      <c r="L390" s="36" t="str">
        <f>IF(ISBLANK(K391),"",Long2[[#This Row],[Adj Close]]/K391-1)</f>
        <v/>
      </c>
      <c r="M390" s="29">
        <v>41652</v>
      </c>
      <c r="O390" s="33" t="str">
        <f>IF(ISBLANK(N391),"",Long3[[#This Row],[Adj Close]]/N391-1)</f>
        <v/>
      </c>
      <c r="P390" s="37">
        <v>41652</v>
      </c>
      <c r="R390" s="36" t="str">
        <f>IF(ISBLANK(Q391),"",Long4[[#This Row],[Adj Close]]/Q391-1)</f>
        <v/>
      </c>
      <c r="V390" s="37">
        <v>41652</v>
      </c>
      <c r="X390" s="36" t="str">
        <f>IF(ISBLANK(W391),"",Long6[[#This Row],[Adj Close]]/W391-1)</f>
        <v/>
      </c>
      <c r="AE390" s="29">
        <v>41652</v>
      </c>
      <c r="AG390" s="33" t="str">
        <f>IF(ISBLANK(AF391),"",Short0[[#This Row],[Adj Close]]/AF391-1)</f>
        <v/>
      </c>
      <c r="AH390" s="37">
        <v>41652</v>
      </c>
      <c r="AJ390" s="36" t="str">
        <f>IF(ISBLANK(AI391),"",Short1[[#This Row],[Adj Close]]/AI391-1)</f>
        <v/>
      </c>
      <c r="AK390" s="29">
        <v>41652</v>
      </c>
      <c r="AM390" s="33" t="str">
        <f>IF(ISBLANK(AL391),"",Short2[[#This Row],[Adj Close]]/AL391-1)</f>
        <v/>
      </c>
      <c r="AN390" s="37">
        <v>41652</v>
      </c>
      <c r="AP390" s="36" t="str">
        <f>IF(ISBLANK(AO391),"",Short3[[#This Row],[Adj Close]]/AO391-1)</f>
        <v/>
      </c>
    </row>
    <row r="391" spans="1:42" x14ac:dyDescent="0.25">
      <c r="A391" s="37">
        <v>41645</v>
      </c>
      <c r="B391" s="39">
        <v>1842.369995</v>
      </c>
      <c r="C391" s="36">
        <f>IF(ISBLANK(B392), "", GSPC[[#This Row],[Adj Close]]/B392-1)</f>
        <v>6.0064323593986835E-3</v>
      </c>
      <c r="D391" s="37">
        <v>41645</v>
      </c>
      <c r="E391"/>
      <c r="F391" s="36" t="str">
        <f>IF(ISBLANK(E392), "", Long0[[#This Row],[Adj Close]]/E392-1)</f>
        <v/>
      </c>
      <c r="G391" s="29">
        <v>41645</v>
      </c>
      <c r="H391"/>
      <c r="I391" s="33" t="str">
        <f>IF(ISBLANK(H392),"",Long1[[#This Row],[Adj Close]]/H392-1)</f>
        <v/>
      </c>
      <c r="J391" s="37">
        <v>41645</v>
      </c>
      <c r="K391"/>
      <c r="L391" s="36" t="str">
        <f>IF(ISBLANK(K392),"",Long2[[#This Row],[Adj Close]]/K392-1)</f>
        <v/>
      </c>
      <c r="M391" s="29">
        <v>41645</v>
      </c>
      <c r="O391" s="33" t="str">
        <f>IF(ISBLANK(N392),"",Long3[[#This Row],[Adj Close]]/N392-1)</f>
        <v/>
      </c>
      <c r="P391" s="37">
        <v>41645</v>
      </c>
      <c r="R391" s="36" t="str">
        <f>IF(ISBLANK(Q392),"",Long4[[#This Row],[Adj Close]]/Q392-1)</f>
        <v/>
      </c>
      <c r="V391" s="37">
        <v>41645</v>
      </c>
      <c r="X391" s="36" t="str">
        <f>IF(ISBLANK(W392),"",Long6[[#This Row],[Adj Close]]/W392-1)</f>
        <v/>
      </c>
      <c r="AE391" s="29">
        <v>41645</v>
      </c>
      <c r="AG391" s="33" t="str">
        <f>IF(ISBLANK(AF392),"",Short0[[#This Row],[Adj Close]]/AF392-1)</f>
        <v/>
      </c>
      <c r="AH391" s="37">
        <v>41645</v>
      </c>
      <c r="AJ391" s="36" t="str">
        <f>IF(ISBLANK(AI392),"",Short1[[#This Row],[Adj Close]]/AI392-1)</f>
        <v/>
      </c>
      <c r="AK391" s="29">
        <v>41645</v>
      </c>
      <c r="AM391" s="33" t="str">
        <f>IF(ISBLANK(AL392),"",Short2[[#This Row],[Adj Close]]/AL392-1)</f>
        <v/>
      </c>
      <c r="AN391" s="37">
        <v>41645</v>
      </c>
      <c r="AP391" s="36" t="str">
        <f>IF(ISBLANK(AO392),"",Short3[[#This Row],[Adj Close]]/AO392-1)</f>
        <v/>
      </c>
    </row>
    <row r="392" spans="1:42" x14ac:dyDescent="0.25">
      <c r="A392" s="37">
        <v>41638</v>
      </c>
      <c r="B392" s="39">
        <v>1831.369995</v>
      </c>
      <c r="C392" s="36">
        <f>IF(ISBLANK(B393), "", GSPC[[#This Row],[Adj Close]]/B393-1)</f>
        <v>-5.4469582216102319E-3</v>
      </c>
      <c r="D392" s="37">
        <v>41638</v>
      </c>
      <c r="E392"/>
      <c r="F392" s="36" t="str">
        <f>IF(ISBLANK(E393), "", Long0[[#This Row],[Adj Close]]/E393-1)</f>
        <v/>
      </c>
      <c r="G392" s="29">
        <v>41638</v>
      </c>
      <c r="H392"/>
      <c r="I392" s="33" t="str">
        <f>IF(ISBLANK(H393),"",Long1[[#This Row],[Adj Close]]/H393-1)</f>
        <v/>
      </c>
      <c r="J392" s="37">
        <v>41638</v>
      </c>
      <c r="K392"/>
      <c r="L392" s="36" t="str">
        <f>IF(ISBLANK(K393),"",Long2[[#This Row],[Adj Close]]/K393-1)</f>
        <v/>
      </c>
      <c r="M392" s="29">
        <v>41638</v>
      </c>
      <c r="O392" s="33" t="str">
        <f>IF(ISBLANK(N393),"",Long3[[#This Row],[Adj Close]]/N393-1)</f>
        <v/>
      </c>
      <c r="P392" s="37">
        <v>41638</v>
      </c>
      <c r="R392" s="36" t="str">
        <f>IF(ISBLANK(Q393),"",Long4[[#This Row],[Adj Close]]/Q393-1)</f>
        <v/>
      </c>
      <c r="V392" s="37">
        <v>41638</v>
      </c>
      <c r="X392" s="36" t="str">
        <f>IF(ISBLANK(W393),"",Long6[[#This Row],[Adj Close]]/W393-1)</f>
        <v/>
      </c>
      <c r="AE392" s="29">
        <v>41638</v>
      </c>
      <c r="AG392" s="33" t="str">
        <f>IF(ISBLANK(AF393),"",Short0[[#This Row],[Adj Close]]/AF393-1)</f>
        <v/>
      </c>
      <c r="AH392" s="37">
        <v>41638</v>
      </c>
      <c r="AJ392" s="36" t="str">
        <f>IF(ISBLANK(AI393),"",Short1[[#This Row],[Adj Close]]/AI393-1)</f>
        <v/>
      </c>
      <c r="AK392" s="29">
        <v>41638</v>
      </c>
      <c r="AM392" s="33" t="str">
        <f>IF(ISBLANK(AL393),"",Short2[[#This Row],[Adj Close]]/AL393-1)</f>
        <v/>
      </c>
      <c r="AN392" s="37">
        <v>41638</v>
      </c>
      <c r="AP392" s="36" t="str">
        <f>IF(ISBLANK(AO393),"",Short3[[#This Row],[Adj Close]]/AO393-1)</f>
        <v/>
      </c>
    </row>
    <row r="393" spans="1:42" x14ac:dyDescent="0.25">
      <c r="A393" s="37">
        <v>41631</v>
      </c>
      <c r="B393" s="39">
        <v>1841.400024</v>
      </c>
      <c r="C393" s="36">
        <f>IF(ISBLANK(B394), "", GSPC[[#This Row],[Adj Close]]/B394-1)</f>
        <v>1.269307860301061E-2</v>
      </c>
      <c r="D393" s="37">
        <v>41631</v>
      </c>
      <c r="E393"/>
      <c r="F393" s="36" t="str">
        <f>IF(ISBLANK(E394), "", Long0[[#This Row],[Adj Close]]/E394-1)</f>
        <v/>
      </c>
      <c r="G393" s="29">
        <v>41631</v>
      </c>
      <c r="H393"/>
      <c r="I393" s="33" t="str">
        <f>IF(ISBLANK(H394),"",Long1[[#This Row],[Adj Close]]/H394-1)</f>
        <v/>
      </c>
      <c r="J393" s="37">
        <v>41631</v>
      </c>
      <c r="K393"/>
      <c r="L393" s="36" t="str">
        <f>IF(ISBLANK(K394),"",Long2[[#This Row],[Adj Close]]/K394-1)</f>
        <v/>
      </c>
      <c r="M393" s="29">
        <v>41631</v>
      </c>
      <c r="O393" s="33" t="str">
        <f>IF(ISBLANK(N394),"",Long3[[#This Row],[Adj Close]]/N394-1)</f>
        <v/>
      </c>
      <c r="P393" s="37">
        <v>41631</v>
      </c>
      <c r="R393" s="36" t="str">
        <f>IF(ISBLANK(Q394),"",Long4[[#This Row],[Adj Close]]/Q394-1)</f>
        <v/>
      </c>
      <c r="V393" s="37">
        <v>41631</v>
      </c>
      <c r="X393" s="36" t="str">
        <f>IF(ISBLANK(W394),"",Long6[[#This Row],[Adj Close]]/W394-1)</f>
        <v/>
      </c>
      <c r="AE393" s="29">
        <v>41631</v>
      </c>
      <c r="AG393" s="33" t="str">
        <f>IF(ISBLANK(AF394),"",Short0[[#This Row],[Adj Close]]/AF394-1)</f>
        <v/>
      </c>
      <c r="AH393" s="37">
        <v>41631</v>
      </c>
      <c r="AJ393" s="36" t="str">
        <f>IF(ISBLANK(AI394),"",Short1[[#This Row],[Adj Close]]/AI394-1)</f>
        <v/>
      </c>
      <c r="AK393" s="29">
        <v>41631</v>
      </c>
      <c r="AM393" s="33" t="str">
        <f>IF(ISBLANK(AL394),"",Short2[[#This Row],[Adj Close]]/AL394-1)</f>
        <v/>
      </c>
      <c r="AN393" s="37">
        <v>41631</v>
      </c>
      <c r="AP393" s="36" t="str">
        <f>IF(ISBLANK(AO394),"",Short3[[#This Row],[Adj Close]]/AO394-1)</f>
        <v/>
      </c>
    </row>
    <row r="394" spans="1:42" x14ac:dyDescent="0.25">
      <c r="A394" s="37">
        <v>41624</v>
      </c>
      <c r="B394" s="39">
        <v>1818.3199460000001</v>
      </c>
      <c r="C394" s="36">
        <f>IF(ISBLANK(B395), "", GSPC[[#This Row],[Adj Close]]/B395-1)</f>
        <v>2.4220986249201992E-2</v>
      </c>
      <c r="D394" s="37">
        <v>41624</v>
      </c>
      <c r="E394"/>
      <c r="F394" s="36" t="str">
        <f>IF(ISBLANK(E395), "", Long0[[#This Row],[Adj Close]]/E395-1)</f>
        <v/>
      </c>
      <c r="G394" s="29">
        <v>41624</v>
      </c>
      <c r="H394"/>
      <c r="I394" s="33" t="str">
        <f>IF(ISBLANK(H395),"",Long1[[#This Row],[Adj Close]]/H395-1)</f>
        <v/>
      </c>
      <c r="J394" s="37">
        <v>41624</v>
      </c>
      <c r="K394"/>
      <c r="L394" s="36" t="str">
        <f>IF(ISBLANK(K395),"",Long2[[#This Row],[Adj Close]]/K395-1)</f>
        <v/>
      </c>
      <c r="M394" s="29">
        <v>41624</v>
      </c>
      <c r="O394" s="33" t="str">
        <f>IF(ISBLANK(N395),"",Long3[[#This Row],[Adj Close]]/N395-1)</f>
        <v/>
      </c>
      <c r="P394" s="37">
        <v>41624</v>
      </c>
      <c r="R394" s="36" t="str">
        <f>IF(ISBLANK(Q395),"",Long4[[#This Row],[Adj Close]]/Q395-1)</f>
        <v/>
      </c>
      <c r="V394" s="37">
        <v>41624</v>
      </c>
      <c r="X394" s="36" t="str">
        <f>IF(ISBLANK(W395),"",Long6[[#This Row],[Adj Close]]/W395-1)</f>
        <v/>
      </c>
      <c r="AE394" s="29">
        <v>41624</v>
      </c>
      <c r="AG394" s="33" t="str">
        <f>IF(ISBLANK(AF395),"",Short0[[#This Row],[Adj Close]]/AF395-1)</f>
        <v/>
      </c>
      <c r="AH394" s="37">
        <v>41624</v>
      </c>
      <c r="AJ394" s="36" t="str">
        <f>IF(ISBLANK(AI395),"",Short1[[#This Row],[Adj Close]]/AI395-1)</f>
        <v/>
      </c>
      <c r="AK394" s="29">
        <v>41624</v>
      </c>
      <c r="AM394" s="33" t="str">
        <f>IF(ISBLANK(AL395),"",Short2[[#This Row],[Adj Close]]/AL395-1)</f>
        <v/>
      </c>
      <c r="AN394" s="37">
        <v>41624</v>
      </c>
      <c r="AP394" s="36" t="str">
        <f>IF(ISBLANK(AO395),"",Short3[[#This Row],[Adj Close]]/AO395-1)</f>
        <v/>
      </c>
    </row>
    <row r="395" spans="1:42" x14ac:dyDescent="0.25">
      <c r="A395" s="37">
        <v>41617</v>
      </c>
      <c r="B395" s="39">
        <v>1775.3199460000001</v>
      </c>
      <c r="C395" s="36">
        <f>IF(ISBLANK(B396), "", GSPC[[#This Row],[Adj Close]]/B396-1)</f>
        <v>-1.6492263854288147E-2</v>
      </c>
      <c r="D395" s="37">
        <v>41617</v>
      </c>
      <c r="E395"/>
      <c r="F395" s="36" t="str">
        <f>IF(ISBLANK(E396), "", Long0[[#This Row],[Adj Close]]/E396-1)</f>
        <v/>
      </c>
      <c r="G395" s="29">
        <v>41617</v>
      </c>
      <c r="H395"/>
      <c r="I395" s="33" t="str">
        <f>IF(ISBLANK(H396),"",Long1[[#This Row],[Adj Close]]/H396-1)</f>
        <v/>
      </c>
      <c r="J395" s="37">
        <v>41617</v>
      </c>
      <c r="K395"/>
      <c r="L395" s="36" t="str">
        <f>IF(ISBLANK(K396),"",Long2[[#This Row],[Adj Close]]/K396-1)</f>
        <v/>
      </c>
      <c r="M395" s="29">
        <v>41617</v>
      </c>
      <c r="O395" s="33" t="str">
        <f>IF(ISBLANK(N396),"",Long3[[#This Row],[Adj Close]]/N396-1)</f>
        <v/>
      </c>
      <c r="P395" s="37">
        <v>41617</v>
      </c>
      <c r="R395" s="36" t="str">
        <f>IF(ISBLANK(Q396),"",Long4[[#This Row],[Adj Close]]/Q396-1)</f>
        <v/>
      </c>
      <c r="V395" s="37">
        <v>41617</v>
      </c>
      <c r="X395" s="36" t="str">
        <f>IF(ISBLANK(W396),"",Long6[[#This Row],[Adj Close]]/W396-1)</f>
        <v/>
      </c>
      <c r="AE395" s="29">
        <v>41617</v>
      </c>
      <c r="AG395" s="33" t="str">
        <f>IF(ISBLANK(AF396),"",Short0[[#This Row],[Adj Close]]/AF396-1)</f>
        <v/>
      </c>
      <c r="AH395" s="37">
        <v>41617</v>
      </c>
      <c r="AJ395" s="36" t="str">
        <f>IF(ISBLANK(AI396),"",Short1[[#This Row],[Adj Close]]/AI396-1)</f>
        <v/>
      </c>
      <c r="AK395" s="29">
        <v>41617</v>
      </c>
      <c r="AM395" s="33" t="str">
        <f>IF(ISBLANK(AL396),"",Short2[[#This Row],[Adj Close]]/AL396-1)</f>
        <v/>
      </c>
      <c r="AN395" s="37">
        <v>41617</v>
      </c>
      <c r="AP395" s="36" t="str">
        <f>IF(ISBLANK(AO396),"",Short3[[#This Row],[Adj Close]]/AO396-1)</f>
        <v/>
      </c>
    </row>
    <row r="396" spans="1:42" x14ac:dyDescent="0.25">
      <c r="A396" s="37">
        <v>41610</v>
      </c>
      <c r="B396" s="39">
        <v>1805.089966</v>
      </c>
      <c r="C396" s="36">
        <f>IF(ISBLANK(B397), "", GSPC[[#This Row],[Adj Close]]/B397-1)</f>
        <v>-3.9876453030651682E-4</v>
      </c>
      <c r="D396" s="37">
        <v>41610</v>
      </c>
      <c r="E396"/>
      <c r="F396" s="36" t="str">
        <f>IF(ISBLANK(E397), "", Long0[[#This Row],[Adj Close]]/E397-1)</f>
        <v/>
      </c>
      <c r="G396" s="29">
        <v>41610</v>
      </c>
      <c r="H396"/>
      <c r="I396" s="33" t="str">
        <f>IF(ISBLANK(H397),"",Long1[[#This Row],[Adj Close]]/H397-1)</f>
        <v/>
      </c>
      <c r="J396" s="37">
        <v>41610</v>
      </c>
      <c r="K396"/>
      <c r="L396" s="36" t="str">
        <f>IF(ISBLANK(K397),"",Long2[[#This Row],[Adj Close]]/K397-1)</f>
        <v/>
      </c>
      <c r="M396" s="29">
        <v>41610</v>
      </c>
      <c r="O396" s="33" t="str">
        <f>IF(ISBLANK(N397),"",Long3[[#This Row],[Adj Close]]/N397-1)</f>
        <v/>
      </c>
      <c r="P396" s="37">
        <v>41610</v>
      </c>
      <c r="R396" s="36" t="str">
        <f>IF(ISBLANK(Q397),"",Long4[[#This Row],[Adj Close]]/Q397-1)</f>
        <v/>
      </c>
      <c r="V396" s="37">
        <v>41610</v>
      </c>
      <c r="X396" s="36" t="str">
        <f>IF(ISBLANK(W397),"",Long6[[#This Row],[Adj Close]]/W397-1)</f>
        <v/>
      </c>
      <c r="AE396" s="29">
        <v>41610</v>
      </c>
      <c r="AG396" s="33" t="str">
        <f>IF(ISBLANK(AF397),"",Short0[[#This Row],[Adj Close]]/AF397-1)</f>
        <v/>
      </c>
      <c r="AH396" s="37">
        <v>41610</v>
      </c>
      <c r="AJ396" s="36" t="str">
        <f>IF(ISBLANK(AI397),"",Short1[[#This Row],[Adj Close]]/AI397-1)</f>
        <v/>
      </c>
      <c r="AK396" s="29">
        <v>41610</v>
      </c>
      <c r="AM396" s="33" t="str">
        <f>IF(ISBLANK(AL397),"",Short2[[#This Row],[Adj Close]]/AL397-1)</f>
        <v/>
      </c>
      <c r="AN396" s="37">
        <v>41610</v>
      </c>
      <c r="AP396" s="36" t="str">
        <f>IF(ISBLANK(AO397),"",Short3[[#This Row],[Adj Close]]/AO397-1)</f>
        <v/>
      </c>
    </row>
    <row r="397" spans="1:42" x14ac:dyDescent="0.25">
      <c r="A397" s="37">
        <v>41603</v>
      </c>
      <c r="B397" s="39">
        <v>1805.8100589999999</v>
      </c>
      <c r="C397" s="36">
        <f>IF(ISBLANK(B398), "", GSPC[[#This Row],[Adj Close]]/B398-1)</f>
        <v>5.8182195648259771E-4</v>
      </c>
      <c r="D397" s="37">
        <v>41603</v>
      </c>
      <c r="E397"/>
      <c r="F397" s="36" t="str">
        <f>IF(ISBLANK(E398), "", Long0[[#This Row],[Adj Close]]/E398-1)</f>
        <v/>
      </c>
      <c r="G397" s="29">
        <v>41603</v>
      </c>
      <c r="H397"/>
      <c r="I397" s="33" t="str">
        <f>IF(ISBLANK(H398),"",Long1[[#This Row],[Adj Close]]/H398-1)</f>
        <v/>
      </c>
      <c r="J397" s="37">
        <v>41603</v>
      </c>
      <c r="K397"/>
      <c r="L397" s="36" t="str">
        <f>IF(ISBLANK(K398),"",Long2[[#This Row],[Adj Close]]/K398-1)</f>
        <v/>
      </c>
      <c r="M397" s="29">
        <v>41603</v>
      </c>
      <c r="O397" s="33" t="str">
        <f>IF(ISBLANK(N398),"",Long3[[#This Row],[Adj Close]]/N398-1)</f>
        <v/>
      </c>
      <c r="P397" s="37">
        <v>41603</v>
      </c>
      <c r="R397" s="36" t="str">
        <f>IF(ISBLANK(Q398),"",Long4[[#This Row],[Adj Close]]/Q398-1)</f>
        <v/>
      </c>
      <c r="V397" s="37">
        <v>41603</v>
      </c>
      <c r="X397" s="36" t="str">
        <f>IF(ISBLANK(W398),"",Long6[[#This Row],[Adj Close]]/W398-1)</f>
        <v/>
      </c>
      <c r="AE397" s="29">
        <v>41603</v>
      </c>
      <c r="AG397" s="33" t="str">
        <f>IF(ISBLANK(AF398),"",Short0[[#This Row],[Adj Close]]/AF398-1)</f>
        <v/>
      </c>
      <c r="AH397" s="37">
        <v>41603</v>
      </c>
      <c r="AJ397" s="36" t="str">
        <f>IF(ISBLANK(AI398),"",Short1[[#This Row],[Adj Close]]/AI398-1)</f>
        <v/>
      </c>
      <c r="AK397" s="29">
        <v>41603</v>
      </c>
      <c r="AM397" s="33" t="str">
        <f>IF(ISBLANK(AL398),"",Short2[[#This Row],[Adj Close]]/AL398-1)</f>
        <v/>
      </c>
      <c r="AN397" s="37">
        <v>41603</v>
      </c>
      <c r="AP397" s="36" t="str">
        <f>IF(ISBLANK(AO398),"",Short3[[#This Row],[Adj Close]]/AO398-1)</f>
        <v/>
      </c>
    </row>
    <row r="398" spans="1:42" x14ac:dyDescent="0.25">
      <c r="A398" s="37">
        <v>41596</v>
      </c>
      <c r="B398" s="39">
        <v>1804.76001</v>
      </c>
      <c r="C398" s="36">
        <f>IF(ISBLANK(B399), "", GSPC[[#This Row],[Adj Close]]/B399-1)</f>
        <v>3.6592308903455883E-3</v>
      </c>
      <c r="D398" s="37">
        <v>41596</v>
      </c>
      <c r="E398"/>
      <c r="F398" s="36" t="str">
        <f>IF(ISBLANK(E399), "", Long0[[#This Row],[Adj Close]]/E399-1)</f>
        <v/>
      </c>
      <c r="G398" s="29">
        <v>41596</v>
      </c>
      <c r="H398"/>
      <c r="I398" s="33" t="str">
        <f>IF(ISBLANK(H399),"",Long1[[#This Row],[Adj Close]]/H399-1)</f>
        <v/>
      </c>
      <c r="J398" s="37">
        <v>41596</v>
      </c>
      <c r="K398"/>
      <c r="L398" s="36" t="str">
        <f>IF(ISBLANK(K399),"",Long2[[#This Row],[Adj Close]]/K399-1)</f>
        <v/>
      </c>
      <c r="M398" s="29">
        <v>41596</v>
      </c>
      <c r="O398" s="33" t="str">
        <f>IF(ISBLANK(N399),"",Long3[[#This Row],[Adj Close]]/N399-1)</f>
        <v/>
      </c>
      <c r="P398" s="37">
        <v>41596</v>
      </c>
      <c r="R398" s="36" t="str">
        <f>IF(ISBLANK(Q399),"",Long4[[#This Row],[Adj Close]]/Q399-1)</f>
        <v/>
      </c>
      <c r="V398" s="37">
        <v>41596</v>
      </c>
      <c r="X398" s="36" t="str">
        <f>IF(ISBLANK(W399),"",Long6[[#This Row],[Adj Close]]/W399-1)</f>
        <v/>
      </c>
      <c r="AE398" s="29">
        <v>41596</v>
      </c>
      <c r="AG398" s="33" t="str">
        <f>IF(ISBLANK(AF399),"",Short0[[#This Row],[Adj Close]]/AF399-1)</f>
        <v/>
      </c>
      <c r="AH398" s="37">
        <v>41596</v>
      </c>
      <c r="AJ398" s="36" t="str">
        <f>IF(ISBLANK(AI399),"",Short1[[#This Row],[Adj Close]]/AI399-1)</f>
        <v/>
      </c>
      <c r="AK398" s="29">
        <v>41596</v>
      </c>
      <c r="AM398" s="33" t="str">
        <f>IF(ISBLANK(AL399),"",Short2[[#This Row],[Adj Close]]/AL399-1)</f>
        <v/>
      </c>
      <c r="AN398" s="37">
        <v>41596</v>
      </c>
      <c r="AP398" s="36" t="str">
        <f>IF(ISBLANK(AO399),"",Short3[[#This Row],[Adj Close]]/AO399-1)</f>
        <v/>
      </c>
    </row>
    <row r="399" spans="1:42" x14ac:dyDescent="0.25">
      <c r="A399" s="37">
        <v>41589</v>
      </c>
      <c r="B399" s="39">
        <v>1798.1800539999999</v>
      </c>
      <c r="C399" s="36">
        <f>IF(ISBLANK(B400), "", GSPC[[#This Row],[Adj Close]]/B400-1)</f>
        <v>1.5570944043896695E-2</v>
      </c>
      <c r="D399" s="37">
        <v>41589</v>
      </c>
      <c r="E399"/>
      <c r="F399" s="36" t="str">
        <f>IF(ISBLANK(E400), "", Long0[[#This Row],[Adj Close]]/E400-1)</f>
        <v/>
      </c>
      <c r="G399" s="29">
        <v>41589</v>
      </c>
      <c r="H399"/>
      <c r="I399" s="33" t="str">
        <f>IF(ISBLANK(H400),"",Long1[[#This Row],[Adj Close]]/H400-1)</f>
        <v/>
      </c>
      <c r="J399" s="37">
        <v>41589</v>
      </c>
      <c r="K399"/>
      <c r="L399" s="36" t="str">
        <f>IF(ISBLANK(K400),"",Long2[[#This Row],[Adj Close]]/K400-1)</f>
        <v/>
      </c>
      <c r="M399" s="29">
        <v>41589</v>
      </c>
      <c r="O399" s="33" t="str">
        <f>IF(ISBLANK(N400),"",Long3[[#This Row],[Adj Close]]/N400-1)</f>
        <v/>
      </c>
      <c r="P399" s="37">
        <v>41589</v>
      </c>
      <c r="R399" s="36" t="str">
        <f>IF(ISBLANK(Q400),"",Long4[[#This Row],[Adj Close]]/Q400-1)</f>
        <v/>
      </c>
      <c r="V399" s="37">
        <v>41589</v>
      </c>
      <c r="X399" s="36" t="str">
        <f>IF(ISBLANK(W400),"",Long6[[#This Row],[Adj Close]]/W400-1)</f>
        <v/>
      </c>
      <c r="AE399" s="29">
        <v>41589</v>
      </c>
      <c r="AG399" s="33" t="str">
        <f>IF(ISBLANK(AF400),"",Short0[[#This Row],[Adj Close]]/AF400-1)</f>
        <v/>
      </c>
      <c r="AH399" s="37">
        <v>41589</v>
      </c>
      <c r="AJ399" s="36" t="str">
        <f>IF(ISBLANK(AI400),"",Short1[[#This Row],[Adj Close]]/AI400-1)</f>
        <v/>
      </c>
      <c r="AK399" s="29">
        <v>41589</v>
      </c>
      <c r="AM399" s="33" t="str">
        <f>IF(ISBLANK(AL400),"",Short2[[#This Row],[Adj Close]]/AL400-1)</f>
        <v/>
      </c>
      <c r="AN399" s="37">
        <v>41589</v>
      </c>
      <c r="AP399" s="36" t="str">
        <f>IF(ISBLANK(AO400),"",Short3[[#This Row],[Adj Close]]/AO400-1)</f>
        <v/>
      </c>
    </row>
    <row r="400" spans="1:42" x14ac:dyDescent="0.25">
      <c r="A400" s="37">
        <v>41582</v>
      </c>
      <c r="B400" s="39">
        <v>1770.6099850000001</v>
      </c>
      <c r="C400" s="36">
        <f>IF(ISBLANK(B401), "", GSPC[[#This Row],[Adj Close]]/B401-1)</f>
        <v>5.0918291612489508E-3</v>
      </c>
      <c r="D400" s="37">
        <v>41582</v>
      </c>
      <c r="E400"/>
      <c r="F400" s="36" t="str">
        <f>IF(ISBLANK(E401), "", Long0[[#This Row],[Adj Close]]/E401-1)</f>
        <v/>
      </c>
      <c r="G400" s="29">
        <v>41582</v>
      </c>
      <c r="H400"/>
      <c r="I400" s="33" t="str">
        <f>IF(ISBLANK(H401),"",Long1[[#This Row],[Adj Close]]/H401-1)</f>
        <v/>
      </c>
      <c r="J400" s="37">
        <v>41582</v>
      </c>
      <c r="K400"/>
      <c r="L400" s="36" t="str">
        <f>IF(ISBLANK(K401),"",Long2[[#This Row],[Adj Close]]/K401-1)</f>
        <v/>
      </c>
      <c r="M400" s="29">
        <v>41582</v>
      </c>
      <c r="O400" s="33" t="str">
        <f>IF(ISBLANK(N401),"",Long3[[#This Row],[Adj Close]]/N401-1)</f>
        <v/>
      </c>
      <c r="P400" s="37">
        <v>41582</v>
      </c>
      <c r="R400" s="36" t="str">
        <f>IF(ISBLANK(Q401),"",Long4[[#This Row],[Adj Close]]/Q401-1)</f>
        <v/>
      </c>
      <c r="V400" s="37">
        <v>41582</v>
      </c>
      <c r="X400" s="36" t="str">
        <f>IF(ISBLANK(W401),"",Long6[[#This Row],[Adj Close]]/W401-1)</f>
        <v/>
      </c>
      <c r="AE400" s="29">
        <v>41582</v>
      </c>
      <c r="AG400" s="33" t="str">
        <f>IF(ISBLANK(AF401),"",Short0[[#This Row],[Adj Close]]/AF401-1)</f>
        <v/>
      </c>
      <c r="AH400" s="37">
        <v>41582</v>
      </c>
      <c r="AJ400" s="36" t="str">
        <f>IF(ISBLANK(AI401),"",Short1[[#This Row],[Adj Close]]/AI401-1)</f>
        <v/>
      </c>
      <c r="AK400" s="29">
        <v>41582</v>
      </c>
      <c r="AM400" s="33" t="str">
        <f>IF(ISBLANK(AL401),"",Short2[[#This Row],[Adj Close]]/AL401-1)</f>
        <v/>
      </c>
      <c r="AN400" s="37">
        <v>41582</v>
      </c>
      <c r="AP400" s="36" t="str">
        <f>IF(ISBLANK(AO401),"",Short3[[#This Row],[Adj Close]]/AO401-1)</f>
        <v/>
      </c>
    </row>
    <row r="401" spans="1:42" x14ac:dyDescent="0.25">
      <c r="A401" s="37">
        <v>41575</v>
      </c>
      <c r="B401" s="39">
        <v>1761.6400149999999</v>
      </c>
      <c r="C401" s="36">
        <f>IF(ISBLANK(B402), "", GSPC[[#This Row],[Adj Close]]/B402-1)</f>
        <v>1.0626360142218516E-3</v>
      </c>
      <c r="D401" s="37">
        <v>41575</v>
      </c>
      <c r="E401"/>
      <c r="F401" s="36" t="str">
        <f>IF(ISBLANK(E402), "", Long0[[#This Row],[Adj Close]]/E402-1)</f>
        <v/>
      </c>
      <c r="G401" s="29">
        <v>41575</v>
      </c>
      <c r="H401"/>
      <c r="I401" s="33" t="str">
        <f>IF(ISBLANK(H402),"",Long1[[#This Row],[Adj Close]]/H402-1)</f>
        <v/>
      </c>
      <c r="J401" s="37">
        <v>41575</v>
      </c>
      <c r="K401"/>
      <c r="L401" s="36" t="str">
        <f>IF(ISBLANK(K402),"",Long2[[#This Row],[Adj Close]]/K402-1)</f>
        <v/>
      </c>
      <c r="M401" s="29">
        <v>41575</v>
      </c>
      <c r="O401" s="33" t="str">
        <f>IF(ISBLANK(N402),"",Long3[[#This Row],[Adj Close]]/N402-1)</f>
        <v/>
      </c>
      <c r="P401" s="37">
        <v>41575</v>
      </c>
      <c r="R401" s="36" t="str">
        <f>IF(ISBLANK(Q402),"",Long4[[#This Row],[Adj Close]]/Q402-1)</f>
        <v/>
      </c>
      <c r="V401" s="37">
        <v>41575</v>
      </c>
      <c r="X401" s="36" t="str">
        <f>IF(ISBLANK(W402),"",Long6[[#This Row],[Adj Close]]/W402-1)</f>
        <v/>
      </c>
      <c r="AE401" s="29">
        <v>41575</v>
      </c>
      <c r="AG401" s="33" t="str">
        <f>IF(ISBLANK(AF402),"",Short0[[#This Row],[Adj Close]]/AF402-1)</f>
        <v/>
      </c>
      <c r="AH401" s="37">
        <v>41575</v>
      </c>
      <c r="AJ401" s="36" t="str">
        <f>IF(ISBLANK(AI402),"",Short1[[#This Row],[Adj Close]]/AI402-1)</f>
        <v/>
      </c>
      <c r="AK401" s="29">
        <v>41575</v>
      </c>
      <c r="AM401" s="33" t="str">
        <f>IF(ISBLANK(AL402),"",Short2[[#This Row],[Adj Close]]/AL402-1)</f>
        <v/>
      </c>
      <c r="AN401" s="37">
        <v>41575</v>
      </c>
      <c r="AP401" s="36" t="str">
        <f>IF(ISBLANK(AO402),"",Short3[[#This Row],[Adj Close]]/AO402-1)</f>
        <v/>
      </c>
    </row>
    <row r="402" spans="1:42" x14ac:dyDescent="0.25">
      <c r="A402" s="37">
        <v>41568</v>
      </c>
      <c r="B402" s="39">
        <v>1759.7700199999999</v>
      </c>
      <c r="C402" s="36">
        <f>IF(ISBLANK(B403), "", GSPC[[#This Row],[Adj Close]]/B403-1)</f>
        <v>8.7532358842075109E-3</v>
      </c>
      <c r="D402" s="37">
        <v>41568</v>
      </c>
      <c r="E402"/>
      <c r="F402" s="36" t="str">
        <f>IF(ISBLANK(E403), "", Long0[[#This Row],[Adj Close]]/E403-1)</f>
        <v/>
      </c>
      <c r="G402" s="29">
        <v>41568</v>
      </c>
      <c r="H402"/>
      <c r="I402" s="33" t="str">
        <f>IF(ISBLANK(H403),"",Long1[[#This Row],[Adj Close]]/H403-1)</f>
        <v/>
      </c>
      <c r="J402" s="37">
        <v>41568</v>
      </c>
      <c r="K402"/>
      <c r="L402" s="36" t="str">
        <f>IF(ISBLANK(K403),"",Long2[[#This Row],[Adj Close]]/K403-1)</f>
        <v/>
      </c>
      <c r="M402" s="29">
        <v>41568</v>
      </c>
      <c r="O402" s="33" t="str">
        <f>IF(ISBLANK(N403),"",Long3[[#This Row],[Adj Close]]/N403-1)</f>
        <v/>
      </c>
      <c r="P402" s="37">
        <v>41568</v>
      </c>
      <c r="R402" s="36" t="str">
        <f>IF(ISBLANK(Q403),"",Long4[[#This Row],[Adj Close]]/Q403-1)</f>
        <v/>
      </c>
      <c r="V402" s="37">
        <v>41568</v>
      </c>
      <c r="X402" s="36" t="str">
        <f>IF(ISBLANK(W403),"",Long6[[#This Row],[Adj Close]]/W403-1)</f>
        <v/>
      </c>
      <c r="AE402" s="29">
        <v>41568</v>
      </c>
      <c r="AG402" s="33" t="str">
        <f>IF(ISBLANK(AF403),"",Short0[[#This Row],[Adj Close]]/AF403-1)</f>
        <v/>
      </c>
      <c r="AH402" s="37">
        <v>41568</v>
      </c>
      <c r="AJ402" s="36" t="str">
        <f>IF(ISBLANK(AI403),"",Short1[[#This Row],[Adj Close]]/AI403-1)</f>
        <v/>
      </c>
      <c r="AK402" s="29">
        <v>41568</v>
      </c>
      <c r="AM402" s="33" t="str">
        <f>IF(ISBLANK(AL403),"",Short2[[#This Row],[Adj Close]]/AL403-1)</f>
        <v/>
      </c>
      <c r="AN402" s="37">
        <v>41568</v>
      </c>
      <c r="AP402" s="36" t="str">
        <f>IF(ISBLANK(AO403),"",Short3[[#This Row],[Adj Close]]/AO403-1)</f>
        <v/>
      </c>
    </row>
    <row r="403" spans="1:42" x14ac:dyDescent="0.25">
      <c r="A403" s="37">
        <v>41561</v>
      </c>
      <c r="B403" s="39">
        <v>1744.5</v>
      </c>
      <c r="C403" s="36">
        <f>IF(ISBLANK(B404), "", GSPC[[#This Row],[Adj Close]]/B404-1)</f>
        <v>2.4248502928708726E-2</v>
      </c>
      <c r="D403" s="37">
        <v>41561</v>
      </c>
      <c r="E403"/>
      <c r="F403" s="36" t="str">
        <f>IF(ISBLANK(E404), "", Long0[[#This Row],[Adj Close]]/E404-1)</f>
        <v/>
      </c>
      <c r="G403" s="29">
        <v>41561</v>
      </c>
      <c r="H403"/>
      <c r="I403" s="33" t="str">
        <f>IF(ISBLANK(H404),"",Long1[[#This Row],[Adj Close]]/H404-1)</f>
        <v/>
      </c>
      <c r="J403" s="37">
        <v>41561</v>
      </c>
      <c r="K403"/>
      <c r="L403" s="36" t="str">
        <f>IF(ISBLANK(K404),"",Long2[[#This Row],[Adj Close]]/K404-1)</f>
        <v/>
      </c>
      <c r="M403" s="29">
        <v>41561</v>
      </c>
      <c r="O403" s="33" t="str">
        <f>IF(ISBLANK(N404),"",Long3[[#This Row],[Adj Close]]/N404-1)</f>
        <v/>
      </c>
      <c r="P403" s="37">
        <v>41561</v>
      </c>
      <c r="R403" s="36" t="str">
        <f>IF(ISBLANK(Q404),"",Long4[[#This Row],[Adj Close]]/Q404-1)</f>
        <v/>
      </c>
      <c r="V403" s="37">
        <v>41561</v>
      </c>
      <c r="X403" s="36" t="str">
        <f>IF(ISBLANK(W404),"",Long6[[#This Row],[Adj Close]]/W404-1)</f>
        <v/>
      </c>
      <c r="AE403" s="29">
        <v>41561</v>
      </c>
      <c r="AG403" s="33" t="str">
        <f>IF(ISBLANK(AF404),"",Short0[[#This Row],[Adj Close]]/AF404-1)</f>
        <v/>
      </c>
      <c r="AH403" s="37">
        <v>41561</v>
      </c>
      <c r="AJ403" s="36" t="str">
        <f>IF(ISBLANK(AI404),"",Short1[[#This Row],[Adj Close]]/AI404-1)</f>
        <v/>
      </c>
      <c r="AK403" s="29">
        <v>41561</v>
      </c>
      <c r="AM403" s="33" t="str">
        <f>IF(ISBLANK(AL404),"",Short2[[#This Row],[Adj Close]]/AL404-1)</f>
        <v/>
      </c>
      <c r="AN403" s="37">
        <v>41561</v>
      </c>
      <c r="AP403" s="36" t="str">
        <f>IF(ISBLANK(AO404),"",Short3[[#This Row],[Adj Close]]/AO404-1)</f>
        <v/>
      </c>
    </row>
    <row r="404" spans="1:42" x14ac:dyDescent="0.25">
      <c r="A404" s="37">
        <v>41554</v>
      </c>
      <c r="B404" s="39">
        <v>1703.1999510000001</v>
      </c>
      <c r="C404" s="36">
        <f>IF(ISBLANK(B405), "", GSPC[[#This Row],[Adj Close]]/B405-1)</f>
        <v>7.5125412599823527E-3</v>
      </c>
      <c r="D404" s="37">
        <v>41554</v>
      </c>
      <c r="E404"/>
      <c r="F404" s="36" t="str">
        <f>IF(ISBLANK(E405), "", Long0[[#This Row],[Adj Close]]/E405-1)</f>
        <v/>
      </c>
      <c r="G404" s="29">
        <v>41554</v>
      </c>
      <c r="H404"/>
      <c r="I404" s="33" t="str">
        <f>IF(ISBLANK(H405),"",Long1[[#This Row],[Adj Close]]/H405-1)</f>
        <v/>
      </c>
      <c r="J404" s="37">
        <v>41554</v>
      </c>
      <c r="K404"/>
      <c r="L404" s="36" t="str">
        <f>IF(ISBLANK(K405),"",Long2[[#This Row],[Adj Close]]/K405-1)</f>
        <v/>
      </c>
      <c r="M404" s="29">
        <v>41554</v>
      </c>
      <c r="O404" s="33" t="str">
        <f>IF(ISBLANK(N405),"",Long3[[#This Row],[Adj Close]]/N405-1)</f>
        <v/>
      </c>
      <c r="P404" s="37">
        <v>41554</v>
      </c>
      <c r="R404" s="36" t="str">
        <f>IF(ISBLANK(Q405),"",Long4[[#This Row],[Adj Close]]/Q405-1)</f>
        <v/>
      </c>
      <c r="V404" s="37">
        <v>41554</v>
      </c>
      <c r="X404" s="36" t="str">
        <f>IF(ISBLANK(W405),"",Long6[[#This Row],[Adj Close]]/W405-1)</f>
        <v/>
      </c>
      <c r="AE404" s="29">
        <v>41554</v>
      </c>
      <c r="AG404" s="33" t="str">
        <f>IF(ISBLANK(AF405),"",Short0[[#This Row],[Adj Close]]/AF405-1)</f>
        <v/>
      </c>
      <c r="AH404" s="37">
        <v>41554</v>
      </c>
      <c r="AJ404" s="36" t="str">
        <f>IF(ISBLANK(AI405),"",Short1[[#This Row],[Adj Close]]/AI405-1)</f>
        <v/>
      </c>
      <c r="AK404" s="29">
        <v>41554</v>
      </c>
      <c r="AM404" s="33" t="str">
        <f>IF(ISBLANK(AL405),"",Short2[[#This Row],[Adj Close]]/AL405-1)</f>
        <v/>
      </c>
      <c r="AN404" s="37">
        <v>41554</v>
      </c>
      <c r="AP404" s="36" t="str">
        <f>IF(ISBLANK(AO405),"",Short3[[#This Row],[Adj Close]]/AO405-1)</f>
        <v/>
      </c>
    </row>
    <row r="405" spans="1:42" x14ac:dyDescent="0.25">
      <c r="A405" s="37">
        <v>41547</v>
      </c>
      <c r="B405" s="39">
        <v>1690.5</v>
      </c>
      <c r="C405" s="36">
        <f>IF(ISBLANK(B406), "", GSPC[[#This Row],[Adj Close]]/B406-1)</f>
        <v>-7.388798581350331E-4</v>
      </c>
      <c r="D405" s="37">
        <v>41547</v>
      </c>
      <c r="E405"/>
      <c r="F405" s="36" t="str">
        <f>IF(ISBLANK(E406), "", Long0[[#This Row],[Adj Close]]/E406-1)</f>
        <v/>
      </c>
      <c r="G405" s="29">
        <v>41547</v>
      </c>
      <c r="H405"/>
      <c r="I405" s="33" t="str">
        <f>IF(ISBLANK(H406),"",Long1[[#This Row],[Adj Close]]/H406-1)</f>
        <v/>
      </c>
      <c r="J405" s="37">
        <v>41547</v>
      </c>
      <c r="K405"/>
      <c r="L405" s="36" t="str">
        <f>IF(ISBLANK(K406),"",Long2[[#This Row],[Adj Close]]/K406-1)</f>
        <v/>
      </c>
      <c r="M405" s="29">
        <v>41547</v>
      </c>
      <c r="O405" s="33" t="str">
        <f>IF(ISBLANK(N406),"",Long3[[#This Row],[Adj Close]]/N406-1)</f>
        <v/>
      </c>
      <c r="P405" s="37">
        <v>41547</v>
      </c>
      <c r="R405" s="36" t="str">
        <f>IF(ISBLANK(Q406),"",Long4[[#This Row],[Adj Close]]/Q406-1)</f>
        <v/>
      </c>
      <c r="V405" s="37">
        <v>41547</v>
      </c>
      <c r="X405" s="36" t="str">
        <f>IF(ISBLANK(W406),"",Long6[[#This Row],[Adj Close]]/W406-1)</f>
        <v/>
      </c>
      <c r="AE405" s="29">
        <v>41547</v>
      </c>
      <c r="AG405" s="33" t="str">
        <f>IF(ISBLANK(AF406),"",Short0[[#This Row],[Adj Close]]/AF406-1)</f>
        <v/>
      </c>
      <c r="AH405" s="37">
        <v>41547</v>
      </c>
      <c r="AJ405" s="36" t="str">
        <f>IF(ISBLANK(AI406),"",Short1[[#This Row],[Adj Close]]/AI406-1)</f>
        <v/>
      </c>
      <c r="AK405" s="29">
        <v>41547</v>
      </c>
      <c r="AM405" s="33" t="str">
        <f>IF(ISBLANK(AL406),"",Short2[[#This Row],[Adj Close]]/AL406-1)</f>
        <v/>
      </c>
      <c r="AN405" s="37">
        <v>41547</v>
      </c>
      <c r="AP405" s="36" t="str">
        <f>IF(ISBLANK(AO406),"",Short3[[#This Row],[Adj Close]]/AO406-1)</f>
        <v/>
      </c>
    </row>
    <row r="406" spans="1:42" x14ac:dyDescent="0.25">
      <c r="A406" s="37">
        <v>41540</v>
      </c>
      <c r="B406" s="39">
        <v>1691.75</v>
      </c>
      <c r="C406" s="36">
        <f>IF(ISBLANK(B407), "", GSPC[[#This Row],[Adj Close]]/B407-1)</f>
        <v>-1.0620461684477167E-2</v>
      </c>
      <c r="D406" s="37">
        <v>41540</v>
      </c>
      <c r="E406"/>
      <c r="F406" s="36" t="str">
        <f>IF(ISBLANK(E407), "", Long0[[#This Row],[Adj Close]]/E407-1)</f>
        <v/>
      </c>
      <c r="G406" s="29">
        <v>41540</v>
      </c>
      <c r="H406"/>
      <c r="I406" s="33" t="str">
        <f>IF(ISBLANK(H407),"",Long1[[#This Row],[Adj Close]]/H407-1)</f>
        <v/>
      </c>
      <c r="J406" s="37">
        <v>41540</v>
      </c>
      <c r="K406"/>
      <c r="L406" s="36" t="str">
        <f>IF(ISBLANK(K407),"",Long2[[#This Row],[Adj Close]]/K407-1)</f>
        <v/>
      </c>
      <c r="M406" s="29">
        <v>41540</v>
      </c>
      <c r="O406" s="33" t="str">
        <f>IF(ISBLANK(N407),"",Long3[[#This Row],[Adj Close]]/N407-1)</f>
        <v/>
      </c>
      <c r="P406" s="37">
        <v>41540</v>
      </c>
      <c r="R406" s="36" t="str">
        <f>IF(ISBLANK(Q407),"",Long4[[#This Row],[Adj Close]]/Q407-1)</f>
        <v/>
      </c>
      <c r="V406" s="37">
        <v>41540</v>
      </c>
      <c r="X406" s="36" t="str">
        <f>IF(ISBLANK(W407),"",Long6[[#This Row],[Adj Close]]/W407-1)</f>
        <v/>
      </c>
      <c r="AE406" s="29">
        <v>41540</v>
      </c>
      <c r="AG406" s="33" t="str">
        <f>IF(ISBLANK(AF407),"",Short0[[#This Row],[Adj Close]]/AF407-1)</f>
        <v/>
      </c>
      <c r="AH406" s="37">
        <v>41540</v>
      </c>
      <c r="AJ406" s="36" t="str">
        <f>IF(ISBLANK(AI407),"",Short1[[#This Row],[Adj Close]]/AI407-1)</f>
        <v/>
      </c>
      <c r="AK406" s="29">
        <v>41540</v>
      </c>
      <c r="AM406" s="33" t="str">
        <f>IF(ISBLANK(AL407),"",Short2[[#This Row],[Adj Close]]/AL407-1)</f>
        <v/>
      </c>
      <c r="AN406" s="37">
        <v>41540</v>
      </c>
      <c r="AP406" s="36" t="str">
        <f>IF(ISBLANK(AO407),"",Short3[[#This Row],[Adj Close]]/AO407-1)</f>
        <v/>
      </c>
    </row>
    <row r="407" spans="1:42" x14ac:dyDescent="0.25">
      <c r="A407" s="37">
        <v>41533</v>
      </c>
      <c r="B407" s="39">
        <v>1709.910034</v>
      </c>
      <c r="C407" s="36">
        <f>IF(ISBLANK(B408), "", GSPC[[#This Row],[Adj Close]]/B408-1)</f>
        <v>1.2985885064401348E-2</v>
      </c>
      <c r="D407" s="37">
        <v>41533</v>
      </c>
      <c r="E407"/>
      <c r="F407" s="36" t="str">
        <f>IF(ISBLANK(E408), "", Long0[[#This Row],[Adj Close]]/E408-1)</f>
        <v/>
      </c>
      <c r="G407" s="29">
        <v>41533</v>
      </c>
      <c r="H407"/>
      <c r="I407" s="33" t="str">
        <f>IF(ISBLANK(H408),"",Long1[[#This Row],[Adj Close]]/H408-1)</f>
        <v/>
      </c>
      <c r="J407" s="37">
        <v>41533</v>
      </c>
      <c r="K407"/>
      <c r="L407" s="36" t="str">
        <f>IF(ISBLANK(K408),"",Long2[[#This Row],[Adj Close]]/K408-1)</f>
        <v/>
      </c>
      <c r="M407" s="29">
        <v>41533</v>
      </c>
      <c r="O407" s="33" t="str">
        <f>IF(ISBLANK(N408),"",Long3[[#This Row],[Adj Close]]/N408-1)</f>
        <v/>
      </c>
      <c r="P407" s="37">
        <v>41533</v>
      </c>
      <c r="R407" s="36" t="str">
        <f>IF(ISBLANK(Q408),"",Long4[[#This Row],[Adj Close]]/Q408-1)</f>
        <v/>
      </c>
      <c r="V407" s="37">
        <v>41533</v>
      </c>
      <c r="X407" s="36" t="str">
        <f>IF(ISBLANK(W408),"",Long6[[#This Row],[Adj Close]]/W408-1)</f>
        <v/>
      </c>
      <c r="AE407" s="29">
        <v>41533</v>
      </c>
      <c r="AG407" s="33" t="str">
        <f>IF(ISBLANK(AF408),"",Short0[[#This Row],[Adj Close]]/AF408-1)</f>
        <v/>
      </c>
      <c r="AH407" s="37">
        <v>41533</v>
      </c>
      <c r="AJ407" s="36" t="str">
        <f>IF(ISBLANK(AI408),"",Short1[[#This Row],[Adj Close]]/AI408-1)</f>
        <v/>
      </c>
      <c r="AK407" s="29">
        <v>41533</v>
      </c>
      <c r="AM407" s="33" t="str">
        <f>IF(ISBLANK(AL408),"",Short2[[#This Row],[Adj Close]]/AL408-1)</f>
        <v/>
      </c>
      <c r="AN407" s="37">
        <v>41533</v>
      </c>
      <c r="AP407" s="36" t="str">
        <f>IF(ISBLANK(AO408),"",Short3[[#This Row],[Adj Close]]/AO408-1)</f>
        <v/>
      </c>
    </row>
    <row r="408" spans="1:42" x14ac:dyDescent="0.25">
      <c r="A408" s="37">
        <v>41526</v>
      </c>
      <c r="B408" s="39">
        <v>1687.98999</v>
      </c>
      <c r="C408" s="36">
        <f>IF(ISBLANK(B409), "", GSPC[[#This Row],[Adj Close]]/B409-1)</f>
        <v>1.9828745764806754E-2</v>
      </c>
      <c r="D408" s="37">
        <v>41526</v>
      </c>
      <c r="E408"/>
      <c r="F408" s="36" t="str">
        <f>IF(ISBLANK(E409), "", Long0[[#This Row],[Adj Close]]/E409-1)</f>
        <v/>
      </c>
      <c r="G408" s="29">
        <v>41526</v>
      </c>
      <c r="H408"/>
      <c r="I408" s="33" t="str">
        <f>IF(ISBLANK(H409),"",Long1[[#This Row],[Adj Close]]/H409-1)</f>
        <v/>
      </c>
      <c r="J408" s="37">
        <v>41526</v>
      </c>
      <c r="K408"/>
      <c r="L408" s="36" t="str">
        <f>IF(ISBLANK(K409),"",Long2[[#This Row],[Adj Close]]/K409-1)</f>
        <v/>
      </c>
      <c r="M408" s="29">
        <v>41526</v>
      </c>
      <c r="O408" s="33" t="str">
        <f>IF(ISBLANK(N409),"",Long3[[#This Row],[Adj Close]]/N409-1)</f>
        <v/>
      </c>
      <c r="P408" s="37">
        <v>41526</v>
      </c>
      <c r="R408" s="36" t="str">
        <f>IF(ISBLANK(Q409),"",Long4[[#This Row],[Adj Close]]/Q409-1)</f>
        <v/>
      </c>
      <c r="V408" s="37">
        <v>41526</v>
      </c>
      <c r="X408" s="36" t="str">
        <f>IF(ISBLANK(W409),"",Long6[[#This Row],[Adj Close]]/W409-1)</f>
        <v/>
      </c>
      <c r="AE408" s="29">
        <v>41526</v>
      </c>
      <c r="AG408" s="33" t="str">
        <f>IF(ISBLANK(AF409),"",Short0[[#This Row],[Adj Close]]/AF409-1)</f>
        <v/>
      </c>
      <c r="AH408" s="37">
        <v>41526</v>
      </c>
      <c r="AJ408" s="36" t="str">
        <f>IF(ISBLANK(AI409),"",Short1[[#This Row],[Adj Close]]/AI409-1)</f>
        <v/>
      </c>
      <c r="AK408" s="29">
        <v>41526</v>
      </c>
      <c r="AM408" s="33" t="str">
        <f>IF(ISBLANK(AL409),"",Short2[[#This Row],[Adj Close]]/AL409-1)</f>
        <v/>
      </c>
      <c r="AN408" s="37">
        <v>41526</v>
      </c>
      <c r="AP408" s="36" t="str">
        <f>IF(ISBLANK(AO409),"",Short3[[#This Row],[Adj Close]]/AO409-1)</f>
        <v/>
      </c>
    </row>
    <row r="409" spans="1:42" x14ac:dyDescent="0.25">
      <c r="A409" s="37">
        <v>41519</v>
      </c>
      <c r="B409" s="39">
        <v>1655.170044</v>
      </c>
      <c r="C409" s="36">
        <f>IF(ISBLANK(B410), "", GSPC[[#This Row],[Adj Close]]/B410-1)</f>
        <v>1.359490584288281E-2</v>
      </c>
      <c r="D409" s="37">
        <v>41519</v>
      </c>
      <c r="E409"/>
      <c r="F409" s="36" t="str">
        <f>IF(ISBLANK(E410), "", Long0[[#This Row],[Adj Close]]/E410-1)</f>
        <v/>
      </c>
      <c r="G409" s="29">
        <v>41519</v>
      </c>
      <c r="H409"/>
      <c r="I409" s="33" t="str">
        <f>IF(ISBLANK(H410),"",Long1[[#This Row],[Adj Close]]/H410-1)</f>
        <v/>
      </c>
      <c r="J409" s="37">
        <v>41519</v>
      </c>
      <c r="K409"/>
      <c r="L409" s="36" t="str">
        <f>IF(ISBLANK(K410),"",Long2[[#This Row],[Adj Close]]/K410-1)</f>
        <v/>
      </c>
      <c r="M409" s="29">
        <v>41519</v>
      </c>
      <c r="O409" s="33" t="str">
        <f>IF(ISBLANK(N410),"",Long3[[#This Row],[Adj Close]]/N410-1)</f>
        <v/>
      </c>
      <c r="P409" s="37">
        <v>41519</v>
      </c>
      <c r="R409" s="36" t="str">
        <f>IF(ISBLANK(Q410),"",Long4[[#This Row],[Adj Close]]/Q410-1)</f>
        <v/>
      </c>
      <c r="V409" s="37">
        <v>41519</v>
      </c>
      <c r="X409" s="36" t="str">
        <f>IF(ISBLANK(W410),"",Long6[[#This Row],[Adj Close]]/W410-1)</f>
        <v/>
      </c>
      <c r="AE409" s="29">
        <v>41519</v>
      </c>
      <c r="AG409" s="33" t="str">
        <f>IF(ISBLANK(AF410),"",Short0[[#This Row],[Adj Close]]/AF410-1)</f>
        <v/>
      </c>
      <c r="AH409" s="37">
        <v>41519</v>
      </c>
      <c r="AJ409" s="36" t="str">
        <f>IF(ISBLANK(AI410),"",Short1[[#This Row],[Adj Close]]/AI410-1)</f>
        <v/>
      </c>
      <c r="AK409" s="29">
        <v>41519</v>
      </c>
      <c r="AM409" s="33" t="str">
        <f>IF(ISBLANK(AL410),"",Short2[[#This Row],[Adj Close]]/AL410-1)</f>
        <v/>
      </c>
      <c r="AN409" s="37">
        <v>41519</v>
      </c>
      <c r="AP409" s="36" t="str">
        <f>IF(ISBLANK(AO410),"",Short3[[#This Row],[Adj Close]]/AO410-1)</f>
        <v/>
      </c>
    </row>
    <row r="410" spans="1:42" x14ac:dyDescent="0.25">
      <c r="A410" s="37">
        <v>41512</v>
      </c>
      <c r="B410" s="39">
        <v>1632.969971</v>
      </c>
      <c r="C410" s="36">
        <f>IF(ISBLANK(B411), "", GSPC[[#This Row],[Adj Close]]/B411-1)</f>
        <v>-1.8352887886985303E-2</v>
      </c>
      <c r="D410" s="37">
        <v>41512</v>
      </c>
      <c r="E410"/>
      <c r="F410" s="36" t="str">
        <f>IF(ISBLANK(E411), "", Long0[[#This Row],[Adj Close]]/E411-1)</f>
        <v/>
      </c>
      <c r="G410" s="29">
        <v>41512</v>
      </c>
      <c r="H410"/>
      <c r="I410" s="33" t="str">
        <f>IF(ISBLANK(H411),"",Long1[[#This Row],[Adj Close]]/H411-1)</f>
        <v/>
      </c>
      <c r="J410" s="37">
        <v>41512</v>
      </c>
      <c r="K410"/>
      <c r="L410" s="36" t="str">
        <f>IF(ISBLANK(K411),"",Long2[[#This Row],[Adj Close]]/K411-1)</f>
        <v/>
      </c>
      <c r="M410" s="29">
        <v>41512</v>
      </c>
      <c r="O410" s="33" t="str">
        <f>IF(ISBLANK(N411),"",Long3[[#This Row],[Adj Close]]/N411-1)</f>
        <v/>
      </c>
      <c r="P410" s="37">
        <v>41512</v>
      </c>
      <c r="R410" s="36" t="str">
        <f>IF(ISBLANK(Q411),"",Long4[[#This Row],[Adj Close]]/Q411-1)</f>
        <v/>
      </c>
      <c r="V410" s="37">
        <v>41512</v>
      </c>
      <c r="X410" s="36" t="str">
        <f>IF(ISBLANK(W411),"",Long6[[#This Row],[Adj Close]]/W411-1)</f>
        <v/>
      </c>
      <c r="AE410" s="29">
        <v>41512</v>
      </c>
      <c r="AG410" s="33" t="str">
        <f>IF(ISBLANK(AF411),"",Short0[[#This Row],[Adj Close]]/AF411-1)</f>
        <v/>
      </c>
      <c r="AH410" s="37">
        <v>41512</v>
      </c>
      <c r="AJ410" s="36" t="str">
        <f>IF(ISBLANK(AI411),"",Short1[[#This Row],[Adj Close]]/AI411-1)</f>
        <v/>
      </c>
      <c r="AK410" s="29">
        <v>41512</v>
      </c>
      <c r="AM410" s="33" t="str">
        <f>IF(ISBLANK(AL411),"",Short2[[#This Row],[Adj Close]]/AL411-1)</f>
        <v/>
      </c>
      <c r="AN410" s="37">
        <v>41512</v>
      </c>
      <c r="AP410" s="36" t="str">
        <f>IF(ISBLANK(AO411),"",Short3[[#This Row],[Adj Close]]/AO411-1)</f>
        <v/>
      </c>
    </row>
    <row r="411" spans="1:42" x14ac:dyDescent="0.25">
      <c r="A411" s="37">
        <v>41505</v>
      </c>
      <c r="B411" s="39">
        <v>1663.5</v>
      </c>
      <c r="C411" s="36">
        <f>IF(ISBLANK(B412), "", GSPC[[#This Row],[Adj Close]]/B412-1)</f>
        <v>4.6321447273054428E-3</v>
      </c>
      <c r="D411" s="37">
        <v>41505</v>
      </c>
      <c r="E411"/>
      <c r="F411" s="36" t="str">
        <f>IF(ISBLANK(E412), "", Long0[[#This Row],[Adj Close]]/E412-1)</f>
        <v/>
      </c>
      <c r="G411" s="29">
        <v>41505</v>
      </c>
      <c r="H411"/>
      <c r="I411" s="33" t="str">
        <f>IF(ISBLANK(H412),"",Long1[[#This Row],[Adj Close]]/H412-1)</f>
        <v/>
      </c>
      <c r="J411" s="37">
        <v>41505</v>
      </c>
      <c r="K411"/>
      <c r="L411" s="36" t="str">
        <f>IF(ISBLANK(K412),"",Long2[[#This Row],[Adj Close]]/K412-1)</f>
        <v/>
      </c>
      <c r="M411" s="29">
        <v>41505</v>
      </c>
      <c r="O411" s="33" t="str">
        <f>IF(ISBLANK(N412),"",Long3[[#This Row],[Adj Close]]/N412-1)</f>
        <v/>
      </c>
      <c r="P411" s="37">
        <v>41505</v>
      </c>
      <c r="R411" s="36" t="str">
        <f>IF(ISBLANK(Q412),"",Long4[[#This Row],[Adj Close]]/Q412-1)</f>
        <v/>
      </c>
      <c r="V411" s="37">
        <v>41505</v>
      </c>
      <c r="X411" s="36" t="str">
        <f>IF(ISBLANK(W412),"",Long6[[#This Row],[Adj Close]]/W412-1)</f>
        <v/>
      </c>
      <c r="AE411" s="29">
        <v>41505</v>
      </c>
      <c r="AG411" s="33" t="str">
        <f>IF(ISBLANK(AF412),"",Short0[[#This Row],[Adj Close]]/AF412-1)</f>
        <v/>
      </c>
      <c r="AH411" s="37">
        <v>41505</v>
      </c>
      <c r="AJ411" s="36" t="str">
        <f>IF(ISBLANK(AI412),"",Short1[[#This Row],[Adj Close]]/AI412-1)</f>
        <v/>
      </c>
      <c r="AK411" s="29">
        <v>41505</v>
      </c>
      <c r="AM411" s="33" t="str">
        <f>IF(ISBLANK(AL412),"",Short2[[#This Row],[Adj Close]]/AL412-1)</f>
        <v/>
      </c>
      <c r="AN411" s="37">
        <v>41505</v>
      </c>
      <c r="AP411" s="36" t="str">
        <f>IF(ISBLANK(AO412),"",Short3[[#This Row],[Adj Close]]/AO412-1)</f>
        <v/>
      </c>
    </row>
    <row r="412" spans="1:42" x14ac:dyDescent="0.25">
      <c r="A412" s="37">
        <v>41498</v>
      </c>
      <c r="B412" s="39">
        <v>1655.829956</v>
      </c>
      <c r="C412" s="36">
        <f>IF(ISBLANK(B413), "", GSPC[[#This Row],[Adj Close]]/B413-1)</f>
        <v>-2.1041543244239791E-2</v>
      </c>
      <c r="D412" s="37">
        <v>41498</v>
      </c>
      <c r="E412"/>
      <c r="F412" s="36" t="str">
        <f>IF(ISBLANK(E413), "", Long0[[#This Row],[Adj Close]]/E413-1)</f>
        <v/>
      </c>
      <c r="G412" s="29">
        <v>41498</v>
      </c>
      <c r="H412"/>
      <c r="I412" s="33" t="str">
        <f>IF(ISBLANK(H413),"",Long1[[#This Row],[Adj Close]]/H413-1)</f>
        <v/>
      </c>
      <c r="J412" s="37">
        <v>41498</v>
      </c>
      <c r="K412"/>
      <c r="L412" s="36" t="str">
        <f>IF(ISBLANK(K413),"",Long2[[#This Row],[Adj Close]]/K413-1)</f>
        <v/>
      </c>
      <c r="M412" s="29">
        <v>41498</v>
      </c>
      <c r="O412" s="33" t="str">
        <f>IF(ISBLANK(N413),"",Long3[[#This Row],[Adj Close]]/N413-1)</f>
        <v/>
      </c>
      <c r="P412" s="37">
        <v>41498</v>
      </c>
      <c r="R412" s="36" t="str">
        <f>IF(ISBLANK(Q413),"",Long4[[#This Row],[Adj Close]]/Q413-1)</f>
        <v/>
      </c>
      <c r="V412" s="37">
        <v>41498</v>
      </c>
      <c r="X412" s="36" t="str">
        <f>IF(ISBLANK(W413),"",Long6[[#This Row],[Adj Close]]/W413-1)</f>
        <v/>
      </c>
      <c r="AE412" s="29">
        <v>41498</v>
      </c>
      <c r="AG412" s="33" t="str">
        <f>IF(ISBLANK(AF413),"",Short0[[#This Row],[Adj Close]]/AF413-1)</f>
        <v/>
      </c>
      <c r="AH412" s="37">
        <v>41498</v>
      </c>
      <c r="AJ412" s="36" t="str">
        <f>IF(ISBLANK(AI413),"",Short1[[#This Row],[Adj Close]]/AI413-1)</f>
        <v/>
      </c>
      <c r="AK412" s="29">
        <v>41498</v>
      </c>
      <c r="AM412" s="33" t="str">
        <f>IF(ISBLANK(AL413),"",Short2[[#This Row],[Adj Close]]/AL413-1)</f>
        <v/>
      </c>
      <c r="AN412" s="37">
        <v>41498</v>
      </c>
      <c r="AP412" s="36" t="str">
        <f>IF(ISBLANK(AO413),"",Short3[[#This Row],[Adj Close]]/AO413-1)</f>
        <v/>
      </c>
    </row>
    <row r="413" spans="1:42" x14ac:dyDescent="0.25">
      <c r="A413" s="37">
        <v>41491</v>
      </c>
      <c r="B413" s="39">
        <v>1691.420044</v>
      </c>
      <c r="C413" s="36">
        <f>IF(ISBLANK(B414), "", GSPC[[#This Row],[Adj Close]]/B414-1)</f>
        <v>-1.067457435079211E-2</v>
      </c>
      <c r="D413" s="37">
        <v>41491</v>
      </c>
      <c r="E413"/>
      <c r="F413" s="36" t="str">
        <f>IF(ISBLANK(E414), "", Long0[[#This Row],[Adj Close]]/E414-1)</f>
        <v/>
      </c>
      <c r="G413" s="29">
        <v>41491</v>
      </c>
      <c r="H413"/>
      <c r="I413" s="33" t="str">
        <f>IF(ISBLANK(H414),"",Long1[[#This Row],[Adj Close]]/H414-1)</f>
        <v/>
      </c>
      <c r="J413" s="37">
        <v>41491</v>
      </c>
      <c r="K413"/>
      <c r="L413" s="36" t="str">
        <f>IF(ISBLANK(K414),"",Long2[[#This Row],[Adj Close]]/K414-1)</f>
        <v/>
      </c>
      <c r="M413" s="29">
        <v>41491</v>
      </c>
      <c r="O413" s="33" t="str">
        <f>IF(ISBLANK(N414),"",Long3[[#This Row],[Adj Close]]/N414-1)</f>
        <v/>
      </c>
      <c r="P413" s="37">
        <v>41491</v>
      </c>
      <c r="R413" s="36" t="str">
        <f>IF(ISBLANK(Q414),"",Long4[[#This Row],[Adj Close]]/Q414-1)</f>
        <v/>
      </c>
      <c r="V413" s="37">
        <v>41491</v>
      </c>
      <c r="X413" s="36" t="str">
        <f>IF(ISBLANK(W414),"",Long6[[#This Row],[Adj Close]]/W414-1)</f>
        <v/>
      </c>
      <c r="AE413" s="29">
        <v>41491</v>
      </c>
      <c r="AG413" s="33" t="str">
        <f>IF(ISBLANK(AF414),"",Short0[[#This Row],[Adj Close]]/AF414-1)</f>
        <v/>
      </c>
      <c r="AH413" s="37">
        <v>41491</v>
      </c>
      <c r="AJ413" s="36" t="str">
        <f>IF(ISBLANK(AI414),"",Short1[[#This Row],[Adj Close]]/AI414-1)</f>
        <v/>
      </c>
      <c r="AK413" s="29">
        <v>41491</v>
      </c>
      <c r="AM413" s="33" t="str">
        <f>IF(ISBLANK(AL414),"",Short2[[#This Row],[Adj Close]]/AL414-1)</f>
        <v/>
      </c>
      <c r="AN413" s="37">
        <v>41491</v>
      </c>
      <c r="AP413" s="36" t="str">
        <f>IF(ISBLANK(AO414),"",Short3[[#This Row],[Adj Close]]/AO414-1)</f>
        <v/>
      </c>
    </row>
    <row r="414" spans="1:42" x14ac:dyDescent="0.25">
      <c r="A414" s="37">
        <v>41484</v>
      </c>
      <c r="B414" s="39">
        <v>1709.670044</v>
      </c>
      <c r="C414" s="36">
        <f>IF(ISBLANK(B415), "", GSPC[[#This Row],[Adj Close]]/B415-1)</f>
        <v>1.0652333369399081E-2</v>
      </c>
      <c r="D414" s="37">
        <v>41484</v>
      </c>
      <c r="E414"/>
      <c r="F414" s="36" t="str">
        <f>IF(ISBLANK(E415), "", Long0[[#This Row],[Adj Close]]/E415-1)</f>
        <v/>
      </c>
      <c r="G414" s="29">
        <v>41484</v>
      </c>
      <c r="H414"/>
      <c r="I414" s="33" t="str">
        <f>IF(ISBLANK(H415),"",Long1[[#This Row],[Adj Close]]/H415-1)</f>
        <v/>
      </c>
      <c r="J414" s="37">
        <v>41484</v>
      </c>
      <c r="K414"/>
      <c r="L414" s="36" t="str">
        <f>IF(ISBLANK(K415),"",Long2[[#This Row],[Adj Close]]/K415-1)</f>
        <v/>
      </c>
      <c r="M414" s="29">
        <v>41484</v>
      </c>
      <c r="O414" s="33" t="str">
        <f>IF(ISBLANK(N415),"",Long3[[#This Row],[Adj Close]]/N415-1)</f>
        <v/>
      </c>
      <c r="P414" s="37">
        <v>41484</v>
      </c>
      <c r="R414" s="36" t="str">
        <f>IF(ISBLANK(Q415),"",Long4[[#This Row],[Adj Close]]/Q415-1)</f>
        <v/>
      </c>
      <c r="V414" s="37">
        <v>41484</v>
      </c>
      <c r="X414" s="36" t="str">
        <f>IF(ISBLANK(W415),"",Long6[[#This Row],[Adj Close]]/W415-1)</f>
        <v/>
      </c>
      <c r="AE414" s="29">
        <v>41484</v>
      </c>
      <c r="AG414" s="33" t="str">
        <f>IF(ISBLANK(AF415),"",Short0[[#This Row],[Adj Close]]/AF415-1)</f>
        <v/>
      </c>
      <c r="AH414" s="37">
        <v>41484</v>
      </c>
      <c r="AJ414" s="36" t="str">
        <f>IF(ISBLANK(AI415),"",Short1[[#This Row],[Adj Close]]/AI415-1)</f>
        <v/>
      </c>
      <c r="AK414" s="29">
        <v>41484</v>
      </c>
      <c r="AM414" s="33" t="str">
        <f>IF(ISBLANK(AL415),"",Short2[[#This Row],[Adj Close]]/AL415-1)</f>
        <v/>
      </c>
      <c r="AN414" s="37">
        <v>41484</v>
      </c>
      <c r="AP414" s="36" t="str">
        <f>IF(ISBLANK(AO415),"",Short3[[#This Row],[Adj Close]]/AO415-1)</f>
        <v/>
      </c>
    </row>
    <row r="415" spans="1:42" x14ac:dyDescent="0.25">
      <c r="A415" s="37">
        <v>41477</v>
      </c>
      <c r="B415" s="39">
        <v>1691.650024</v>
      </c>
      <c r="C415" s="36">
        <f>IF(ISBLANK(B416), "", GSPC[[#This Row],[Adj Close]]/B416-1)</f>
        <v>-2.5999917784513826E-4</v>
      </c>
      <c r="D415" s="37">
        <v>41477</v>
      </c>
      <c r="E415"/>
      <c r="F415" s="36" t="str">
        <f>IF(ISBLANK(E416), "", Long0[[#This Row],[Adj Close]]/E416-1)</f>
        <v/>
      </c>
      <c r="G415" s="29">
        <v>41477</v>
      </c>
      <c r="H415"/>
      <c r="I415" s="33" t="str">
        <f>IF(ISBLANK(H416),"",Long1[[#This Row],[Adj Close]]/H416-1)</f>
        <v/>
      </c>
      <c r="J415" s="37">
        <v>41477</v>
      </c>
      <c r="K415"/>
      <c r="L415" s="36" t="str">
        <f>IF(ISBLANK(K416),"",Long2[[#This Row],[Adj Close]]/K416-1)</f>
        <v/>
      </c>
      <c r="M415" s="29">
        <v>41477</v>
      </c>
      <c r="O415" s="33" t="str">
        <f>IF(ISBLANK(N416),"",Long3[[#This Row],[Adj Close]]/N416-1)</f>
        <v/>
      </c>
      <c r="P415" s="37">
        <v>41477</v>
      </c>
      <c r="R415" s="36" t="str">
        <f>IF(ISBLANK(Q416),"",Long4[[#This Row],[Adj Close]]/Q416-1)</f>
        <v/>
      </c>
      <c r="V415" s="37">
        <v>41477</v>
      </c>
      <c r="X415" s="36" t="str">
        <f>IF(ISBLANK(W416),"",Long6[[#This Row],[Adj Close]]/W416-1)</f>
        <v/>
      </c>
      <c r="AE415" s="29">
        <v>41477</v>
      </c>
      <c r="AG415" s="33" t="str">
        <f>IF(ISBLANK(AF416),"",Short0[[#This Row],[Adj Close]]/AF416-1)</f>
        <v/>
      </c>
      <c r="AH415" s="37">
        <v>41477</v>
      </c>
      <c r="AJ415" s="36" t="str">
        <f>IF(ISBLANK(AI416),"",Short1[[#This Row],[Adj Close]]/AI416-1)</f>
        <v/>
      </c>
      <c r="AK415" s="29">
        <v>41477</v>
      </c>
      <c r="AM415" s="33" t="str">
        <f>IF(ISBLANK(AL416),"",Short2[[#This Row],[Adj Close]]/AL416-1)</f>
        <v/>
      </c>
      <c r="AN415" s="37">
        <v>41477</v>
      </c>
      <c r="AP415" s="36" t="str">
        <f>IF(ISBLANK(AO416),"",Short3[[#This Row],[Adj Close]]/AO416-1)</f>
        <v/>
      </c>
    </row>
    <row r="416" spans="1:42" x14ac:dyDescent="0.25">
      <c r="A416" s="37">
        <v>41470</v>
      </c>
      <c r="B416" s="39">
        <v>1692.089966</v>
      </c>
      <c r="C416" s="36">
        <f>IF(ISBLANK(B417), "", GSPC[[#This Row],[Adj Close]]/B417-1)</f>
        <v>7.0825474606266425E-3</v>
      </c>
      <c r="D416" s="37">
        <v>41470</v>
      </c>
      <c r="E416"/>
      <c r="F416" s="36" t="str">
        <f>IF(ISBLANK(E417), "", Long0[[#This Row],[Adj Close]]/E417-1)</f>
        <v/>
      </c>
      <c r="G416" s="29">
        <v>41470</v>
      </c>
      <c r="H416"/>
      <c r="I416" s="33" t="str">
        <f>IF(ISBLANK(H417),"",Long1[[#This Row],[Adj Close]]/H417-1)</f>
        <v/>
      </c>
      <c r="J416" s="37">
        <v>41470</v>
      </c>
      <c r="K416"/>
      <c r="L416" s="36" t="str">
        <f>IF(ISBLANK(K417),"",Long2[[#This Row],[Adj Close]]/K417-1)</f>
        <v/>
      </c>
      <c r="M416" s="29">
        <v>41470</v>
      </c>
      <c r="O416" s="33" t="str">
        <f>IF(ISBLANK(N417),"",Long3[[#This Row],[Adj Close]]/N417-1)</f>
        <v/>
      </c>
      <c r="P416" s="37">
        <v>41470</v>
      </c>
      <c r="R416" s="36" t="str">
        <f>IF(ISBLANK(Q417),"",Long4[[#This Row],[Adj Close]]/Q417-1)</f>
        <v/>
      </c>
      <c r="V416" s="37">
        <v>41470</v>
      </c>
      <c r="X416" s="36" t="str">
        <f>IF(ISBLANK(W417),"",Long6[[#This Row],[Adj Close]]/W417-1)</f>
        <v/>
      </c>
      <c r="AE416" s="29">
        <v>41470</v>
      </c>
      <c r="AG416" s="33" t="str">
        <f>IF(ISBLANK(AF417),"",Short0[[#This Row],[Adj Close]]/AF417-1)</f>
        <v/>
      </c>
      <c r="AH416" s="37">
        <v>41470</v>
      </c>
      <c r="AJ416" s="36" t="str">
        <f>IF(ISBLANK(AI417),"",Short1[[#This Row],[Adj Close]]/AI417-1)</f>
        <v/>
      </c>
      <c r="AK416" s="29">
        <v>41470</v>
      </c>
      <c r="AM416" s="33" t="str">
        <f>IF(ISBLANK(AL417),"",Short2[[#This Row],[Adj Close]]/AL417-1)</f>
        <v/>
      </c>
      <c r="AN416" s="37">
        <v>41470</v>
      </c>
      <c r="AP416" s="36" t="str">
        <f>IF(ISBLANK(AO417),"",Short3[[#This Row],[Adj Close]]/AO417-1)</f>
        <v/>
      </c>
    </row>
    <row r="417" spans="1:42" x14ac:dyDescent="0.25">
      <c r="A417" s="37">
        <v>41463</v>
      </c>
      <c r="B417" s="39">
        <v>1680.1899410000001</v>
      </c>
      <c r="C417" s="36">
        <f>IF(ISBLANK(B418), "", GSPC[[#This Row],[Adj Close]]/B418-1)</f>
        <v>2.9597537552186193E-2</v>
      </c>
      <c r="D417" s="37">
        <v>41463</v>
      </c>
      <c r="E417"/>
      <c r="F417" s="36" t="str">
        <f>IF(ISBLANK(E418), "", Long0[[#This Row],[Adj Close]]/E418-1)</f>
        <v/>
      </c>
      <c r="G417" s="29">
        <v>41463</v>
      </c>
      <c r="H417"/>
      <c r="I417" s="33" t="str">
        <f>IF(ISBLANK(H418),"",Long1[[#This Row],[Adj Close]]/H418-1)</f>
        <v/>
      </c>
      <c r="J417" s="37">
        <v>41463</v>
      </c>
      <c r="K417"/>
      <c r="L417" s="36" t="str">
        <f>IF(ISBLANK(K418),"",Long2[[#This Row],[Adj Close]]/K418-1)</f>
        <v/>
      </c>
      <c r="M417" s="29">
        <v>41463</v>
      </c>
      <c r="O417" s="33" t="str">
        <f>IF(ISBLANK(N418),"",Long3[[#This Row],[Adj Close]]/N418-1)</f>
        <v/>
      </c>
      <c r="P417" s="37">
        <v>41463</v>
      </c>
      <c r="R417" s="36" t="str">
        <f>IF(ISBLANK(Q418),"",Long4[[#This Row],[Adj Close]]/Q418-1)</f>
        <v/>
      </c>
      <c r="V417" s="37">
        <v>41463</v>
      </c>
      <c r="X417" s="36" t="str">
        <f>IF(ISBLANK(W418),"",Long6[[#This Row],[Adj Close]]/W418-1)</f>
        <v/>
      </c>
      <c r="AE417" s="29">
        <v>41463</v>
      </c>
      <c r="AG417" s="33" t="str">
        <f>IF(ISBLANK(AF418),"",Short0[[#This Row],[Adj Close]]/AF418-1)</f>
        <v/>
      </c>
      <c r="AH417" s="37">
        <v>41463</v>
      </c>
      <c r="AJ417" s="36" t="str">
        <f>IF(ISBLANK(AI418),"",Short1[[#This Row],[Adj Close]]/AI418-1)</f>
        <v/>
      </c>
      <c r="AK417" s="29">
        <v>41463</v>
      </c>
      <c r="AM417" s="33" t="str">
        <f>IF(ISBLANK(AL418),"",Short2[[#This Row],[Adj Close]]/AL418-1)</f>
        <v/>
      </c>
      <c r="AN417" s="37">
        <v>41463</v>
      </c>
      <c r="AP417" s="36" t="str">
        <f>IF(ISBLANK(AO418),"",Short3[[#This Row],[Adj Close]]/AO418-1)</f>
        <v/>
      </c>
    </row>
    <row r="418" spans="1:42" x14ac:dyDescent="0.25">
      <c r="A418" s="37">
        <v>41456</v>
      </c>
      <c r="B418" s="39">
        <v>1631.8900149999999</v>
      </c>
      <c r="C418" s="36">
        <f>IF(ISBLANK(B419), "", GSPC[[#This Row],[Adj Close]]/B419-1)</f>
        <v>1.5943662087328336E-2</v>
      </c>
      <c r="D418" s="37">
        <v>41456</v>
      </c>
      <c r="E418"/>
      <c r="F418" s="36" t="str">
        <f>IF(ISBLANK(E419), "", Long0[[#This Row],[Adj Close]]/E419-1)</f>
        <v/>
      </c>
      <c r="G418" s="29">
        <v>41456</v>
      </c>
      <c r="H418"/>
      <c r="I418" s="33" t="str">
        <f>IF(ISBLANK(H419),"",Long1[[#This Row],[Adj Close]]/H419-1)</f>
        <v/>
      </c>
      <c r="J418" s="37">
        <v>41456</v>
      </c>
      <c r="K418"/>
      <c r="L418" s="36" t="str">
        <f>IF(ISBLANK(K419),"",Long2[[#This Row],[Adj Close]]/K419-1)</f>
        <v/>
      </c>
      <c r="M418" s="29">
        <v>41456</v>
      </c>
      <c r="O418" s="33" t="str">
        <f>IF(ISBLANK(N419),"",Long3[[#This Row],[Adj Close]]/N419-1)</f>
        <v/>
      </c>
      <c r="P418" s="37">
        <v>41456</v>
      </c>
      <c r="R418" s="36" t="str">
        <f>IF(ISBLANK(Q419),"",Long4[[#This Row],[Adj Close]]/Q419-1)</f>
        <v/>
      </c>
      <c r="V418" s="37">
        <v>41456</v>
      </c>
      <c r="X418" s="36" t="str">
        <f>IF(ISBLANK(W419),"",Long6[[#This Row],[Adj Close]]/W419-1)</f>
        <v/>
      </c>
      <c r="AE418" s="29">
        <v>41456</v>
      </c>
      <c r="AG418" s="33" t="str">
        <f>IF(ISBLANK(AF419),"",Short0[[#This Row],[Adj Close]]/AF419-1)</f>
        <v/>
      </c>
      <c r="AH418" s="37">
        <v>41456</v>
      </c>
      <c r="AJ418" s="36" t="str">
        <f>IF(ISBLANK(AI419),"",Short1[[#This Row],[Adj Close]]/AI419-1)</f>
        <v/>
      </c>
      <c r="AK418" s="29">
        <v>41456</v>
      </c>
      <c r="AM418" s="33" t="str">
        <f>IF(ISBLANK(AL419),"",Short2[[#This Row],[Adj Close]]/AL419-1)</f>
        <v/>
      </c>
      <c r="AN418" s="37">
        <v>41456</v>
      </c>
      <c r="AP418" s="36" t="str">
        <f>IF(ISBLANK(AO419),"",Short3[[#This Row],[Adj Close]]/AO419-1)</f>
        <v/>
      </c>
    </row>
    <row r="419" spans="1:42" x14ac:dyDescent="0.25">
      <c r="A419" s="37">
        <v>41449</v>
      </c>
      <c r="B419" s="39">
        <v>1606.280029</v>
      </c>
      <c r="C419" s="36">
        <f>IF(ISBLANK(B420), "", GSPC[[#This Row],[Adj Close]]/B420-1)</f>
        <v>8.6973835775143726E-3</v>
      </c>
      <c r="D419" s="37">
        <v>41449</v>
      </c>
      <c r="E419"/>
      <c r="F419" s="36" t="str">
        <f>IF(ISBLANK(E420), "", Long0[[#This Row],[Adj Close]]/E420-1)</f>
        <v/>
      </c>
      <c r="G419" s="29">
        <v>41449</v>
      </c>
      <c r="H419"/>
      <c r="I419" s="33" t="str">
        <f>IF(ISBLANK(H420),"",Long1[[#This Row],[Adj Close]]/H420-1)</f>
        <v/>
      </c>
      <c r="J419" s="37">
        <v>41449</v>
      </c>
      <c r="K419"/>
      <c r="L419" s="36" t="str">
        <f>IF(ISBLANK(K420),"",Long2[[#This Row],[Adj Close]]/K420-1)</f>
        <v/>
      </c>
      <c r="M419" s="29">
        <v>41449</v>
      </c>
      <c r="O419" s="33" t="str">
        <f>IF(ISBLANK(N420),"",Long3[[#This Row],[Adj Close]]/N420-1)</f>
        <v/>
      </c>
      <c r="P419" s="37">
        <v>41449</v>
      </c>
      <c r="R419" s="36" t="str">
        <f>IF(ISBLANK(Q420),"",Long4[[#This Row],[Adj Close]]/Q420-1)</f>
        <v/>
      </c>
      <c r="V419" s="37">
        <v>41449</v>
      </c>
      <c r="X419" s="36" t="str">
        <f>IF(ISBLANK(W420),"",Long6[[#This Row],[Adj Close]]/W420-1)</f>
        <v/>
      </c>
      <c r="AE419" s="29">
        <v>41449</v>
      </c>
      <c r="AG419" s="33" t="str">
        <f>IF(ISBLANK(AF420),"",Short0[[#This Row],[Adj Close]]/AF420-1)</f>
        <v/>
      </c>
      <c r="AH419" s="37">
        <v>41449</v>
      </c>
      <c r="AJ419" s="36" t="str">
        <f>IF(ISBLANK(AI420),"",Short1[[#This Row],[Adj Close]]/AI420-1)</f>
        <v/>
      </c>
      <c r="AK419" s="29">
        <v>41449</v>
      </c>
      <c r="AM419" s="33" t="str">
        <f>IF(ISBLANK(AL420),"",Short2[[#This Row],[Adj Close]]/AL420-1)</f>
        <v/>
      </c>
      <c r="AN419" s="37">
        <v>41449</v>
      </c>
      <c r="AP419" s="36" t="str">
        <f>IF(ISBLANK(AO420),"",Short3[[#This Row],[Adj Close]]/AO420-1)</f>
        <v/>
      </c>
    </row>
    <row r="420" spans="1:42" x14ac:dyDescent="0.25">
      <c r="A420" s="37">
        <v>41442</v>
      </c>
      <c r="B420" s="39">
        <v>1592.4300539999999</v>
      </c>
      <c r="C420" s="36">
        <f>IF(ISBLANK(B421), "", GSPC[[#This Row],[Adj Close]]/B421-1)</f>
        <v>-2.1085199401070898E-2</v>
      </c>
      <c r="D420" s="37">
        <v>41442</v>
      </c>
      <c r="E420"/>
      <c r="F420" s="36" t="str">
        <f>IF(ISBLANK(E421), "", Long0[[#This Row],[Adj Close]]/E421-1)</f>
        <v/>
      </c>
      <c r="G420" s="29">
        <v>41442</v>
      </c>
      <c r="H420"/>
      <c r="I420" s="33" t="str">
        <f>IF(ISBLANK(H421),"",Long1[[#This Row],[Adj Close]]/H421-1)</f>
        <v/>
      </c>
      <c r="J420" s="37">
        <v>41442</v>
      </c>
      <c r="K420"/>
      <c r="L420" s="36" t="str">
        <f>IF(ISBLANK(K421),"",Long2[[#This Row],[Adj Close]]/K421-1)</f>
        <v/>
      </c>
      <c r="M420" s="29">
        <v>41442</v>
      </c>
      <c r="O420" s="33" t="str">
        <f>IF(ISBLANK(N421),"",Long3[[#This Row],[Adj Close]]/N421-1)</f>
        <v/>
      </c>
      <c r="P420" s="37">
        <v>41442</v>
      </c>
      <c r="R420" s="36" t="str">
        <f>IF(ISBLANK(Q421),"",Long4[[#This Row],[Adj Close]]/Q421-1)</f>
        <v/>
      </c>
      <c r="V420" s="37">
        <v>41442</v>
      </c>
      <c r="X420" s="36" t="str">
        <f>IF(ISBLANK(W421),"",Long6[[#This Row],[Adj Close]]/W421-1)</f>
        <v/>
      </c>
      <c r="AE420" s="29">
        <v>41442</v>
      </c>
      <c r="AG420" s="33" t="str">
        <f>IF(ISBLANK(AF421),"",Short0[[#This Row],[Adj Close]]/AF421-1)</f>
        <v/>
      </c>
      <c r="AH420" s="37">
        <v>41442</v>
      </c>
      <c r="AJ420" s="36" t="str">
        <f>IF(ISBLANK(AI421),"",Short1[[#This Row],[Adj Close]]/AI421-1)</f>
        <v/>
      </c>
      <c r="AK420" s="29">
        <v>41442</v>
      </c>
      <c r="AM420" s="33" t="str">
        <f>IF(ISBLANK(AL421),"",Short2[[#This Row],[Adj Close]]/AL421-1)</f>
        <v/>
      </c>
      <c r="AN420" s="37">
        <v>41442</v>
      </c>
      <c r="AP420" s="36" t="str">
        <f>IF(ISBLANK(AO421),"",Short3[[#This Row],[Adj Close]]/AO421-1)</f>
        <v/>
      </c>
    </row>
    <row r="421" spans="1:42" x14ac:dyDescent="0.25">
      <c r="A421" s="37">
        <v>41435</v>
      </c>
      <c r="B421" s="39">
        <v>1626.7299800000001</v>
      </c>
      <c r="C421" s="36">
        <f>IF(ISBLANK(B422), "", GSPC[[#This Row],[Adj Close]]/B422-1)</f>
        <v>-1.0131573311919384E-2</v>
      </c>
      <c r="D421" s="37">
        <v>41435</v>
      </c>
      <c r="E421"/>
      <c r="F421" s="36" t="str">
        <f>IF(ISBLANK(E422), "", Long0[[#This Row],[Adj Close]]/E422-1)</f>
        <v/>
      </c>
      <c r="G421" s="29">
        <v>41435</v>
      </c>
      <c r="H421"/>
      <c r="I421" s="33" t="str">
        <f>IF(ISBLANK(H422),"",Long1[[#This Row],[Adj Close]]/H422-1)</f>
        <v/>
      </c>
      <c r="J421" s="37">
        <v>41435</v>
      </c>
      <c r="K421"/>
      <c r="L421" s="36" t="str">
        <f>IF(ISBLANK(K422),"",Long2[[#This Row],[Adj Close]]/K422-1)</f>
        <v/>
      </c>
      <c r="M421" s="29">
        <v>41435</v>
      </c>
      <c r="O421" s="33" t="str">
        <f>IF(ISBLANK(N422),"",Long3[[#This Row],[Adj Close]]/N422-1)</f>
        <v/>
      </c>
      <c r="P421" s="37">
        <v>41435</v>
      </c>
      <c r="R421" s="36" t="str">
        <f>IF(ISBLANK(Q422),"",Long4[[#This Row],[Adj Close]]/Q422-1)</f>
        <v/>
      </c>
      <c r="V421" s="37">
        <v>41435</v>
      </c>
      <c r="X421" s="36" t="str">
        <f>IF(ISBLANK(W422),"",Long6[[#This Row],[Adj Close]]/W422-1)</f>
        <v/>
      </c>
      <c r="AE421" s="29">
        <v>41435</v>
      </c>
      <c r="AG421" s="33" t="str">
        <f>IF(ISBLANK(AF422),"",Short0[[#This Row],[Adj Close]]/AF422-1)</f>
        <v/>
      </c>
      <c r="AH421" s="37">
        <v>41435</v>
      </c>
      <c r="AJ421" s="36" t="str">
        <f>IF(ISBLANK(AI422),"",Short1[[#This Row],[Adj Close]]/AI422-1)</f>
        <v/>
      </c>
      <c r="AK421" s="29">
        <v>41435</v>
      </c>
      <c r="AM421" s="33" t="str">
        <f>IF(ISBLANK(AL422),"",Short2[[#This Row],[Adj Close]]/AL422-1)</f>
        <v/>
      </c>
      <c r="AN421" s="37">
        <v>41435</v>
      </c>
      <c r="AP421" s="36" t="str">
        <f>IF(ISBLANK(AO422),"",Short3[[#This Row],[Adj Close]]/AO422-1)</f>
        <v/>
      </c>
    </row>
    <row r="422" spans="1:42" x14ac:dyDescent="0.25">
      <c r="A422" s="37">
        <v>41428</v>
      </c>
      <c r="B422" s="39">
        <v>1643.380005</v>
      </c>
      <c r="C422" s="36">
        <f>IF(ISBLANK(B423), "", GSPC[[#This Row],[Adj Close]]/B423-1)</f>
        <v>7.7510915765302002E-3</v>
      </c>
      <c r="D422" s="37">
        <v>41428</v>
      </c>
      <c r="E422"/>
      <c r="F422" s="36" t="str">
        <f>IF(ISBLANK(E423), "", Long0[[#This Row],[Adj Close]]/E423-1)</f>
        <v/>
      </c>
      <c r="G422" s="29">
        <v>41428</v>
      </c>
      <c r="H422"/>
      <c r="I422" s="33" t="str">
        <f>IF(ISBLANK(H423),"",Long1[[#This Row],[Adj Close]]/H423-1)</f>
        <v/>
      </c>
      <c r="J422" s="37">
        <v>41428</v>
      </c>
      <c r="K422"/>
      <c r="L422" s="36" t="str">
        <f>IF(ISBLANK(K423),"",Long2[[#This Row],[Adj Close]]/K423-1)</f>
        <v/>
      </c>
      <c r="M422" s="29">
        <v>41428</v>
      </c>
      <c r="O422" s="33" t="str">
        <f>IF(ISBLANK(N423),"",Long3[[#This Row],[Adj Close]]/N423-1)</f>
        <v/>
      </c>
      <c r="P422" s="37">
        <v>41428</v>
      </c>
      <c r="R422" s="36" t="str">
        <f>IF(ISBLANK(Q423),"",Long4[[#This Row],[Adj Close]]/Q423-1)</f>
        <v/>
      </c>
      <c r="V422" s="37">
        <v>41428</v>
      </c>
      <c r="X422" s="36" t="str">
        <f>IF(ISBLANK(W423),"",Long6[[#This Row],[Adj Close]]/W423-1)</f>
        <v/>
      </c>
      <c r="AE422" s="29">
        <v>41428</v>
      </c>
      <c r="AG422" s="33" t="str">
        <f>IF(ISBLANK(AF423),"",Short0[[#This Row],[Adj Close]]/AF423-1)</f>
        <v/>
      </c>
      <c r="AH422" s="37">
        <v>41428</v>
      </c>
      <c r="AJ422" s="36" t="str">
        <f>IF(ISBLANK(AI423),"",Short1[[#This Row],[Adj Close]]/AI423-1)</f>
        <v/>
      </c>
      <c r="AK422" s="29">
        <v>41428</v>
      </c>
      <c r="AM422" s="33" t="str">
        <f>IF(ISBLANK(AL423),"",Short2[[#This Row],[Adj Close]]/AL423-1)</f>
        <v/>
      </c>
      <c r="AN422" s="37">
        <v>41428</v>
      </c>
      <c r="AP422" s="36" t="str">
        <f>IF(ISBLANK(AO423),"",Short3[[#This Row],[Adj Close]]/AO423-1)</f>
        <v/>
      </c>
    </row>
    <row r="423" spans="1:42" x14ac:dyDescent="0.25">
      <c r="A423" s="37">
        <v>41421</v>
      </c>
      <c r="B423" s="39">
        <v>1630.73999</v>
      </c>
      <c r="C423" s="36">
        <f>IF(ISBLANK(B424), "", GSPC[[#This Row],[Adj Close]]/B424-1)</f>
        <v>-1.1433066364205602E-2</v>
      </c>
      <c r="D423" s="37">
        <v>41421</v>
      </c>
      <c r="E423"/>
      <c r="F423" s="36" t="str">
        <f>IF(ISBLANK(E424), "", Long0[[#This Row],[Adj Close]]/E424-1)</f>
        <v/>
      </c>
      <c r="G423" s="29">
        <v>41421</v>
      </c>
      <c r="H423"/>
      <c r="I423" s="33" t="str">
        <f>IF(ISBLANK(H424),"",Long1[[#This Row],[Adj Close]]/H424-1)</f>
        <v/>
      </c>
      <c r="J423" s="37">
        <v>41421</v>
      </c>
      <c r="K423"/>
      <c r="L423" s="36" t="str">
        <f>IF(ISBLANK(K424),"",Long2[[#This Row],[Adj Close]]/K424-1)</f>
        <v/>
      </c>
      <c r="M423" s="29">
        <v>41421</v>
      </c>
      <c r="O423" s="33" t="str">
        <f>IF(ISBLANK(N424),"",Long3[[#This Row],[Adj Close]]/N424-1)</f>
        <v/>
      </c>
      <c r="P423" s="37">
        <v>41421</v>
      </c>
      <c r="R423" s="36" t="str">
        <f>IF(ISBLANK(Q424),"",Long4[[#This Row],[Adj Close]]/Q424-1)</f>
        <v/>
      </c>
      <c r="V423" s="37">
        <v>41421</v>
      </c>
      <c r="X423" s="36" t="str">
        <f>IF(ISBLANK(W424),"",Long6[[#This Row],[Adj Close]]/W424-1)</f>
        <v/>
      </c>
      <c r="AE423" s="29">
        <v>41421</v>
      </c>
      <c r="AG423" s="33" t="str">
        <f>IF(ISBLANK(AF424),"",Short0[[#This Row],[Adj Close]]/AF424-1)</f>
        <v/>
      </c>
      <c r="AH423" s="37">
        <v>41421</v>
      </c>
      <c r="AJ423" s="36" t="str">
        <f>IF(ISBLANK(AI424),"",Short1[[#This Row],[Adj Close]]/AI424-1)</f>
        <v/>
      </c>
      <c r="AK423" s="29">
        <v>41421</v>
      </c>
      <c r="AM423" s="33" t="str">
        <f>IF(ISBLANK(AL424),"",Short2[[#This Row],[Adj Close]]/AL424-1)</f>
        <v/>
      </c>
      <c r="AN423" s="37">
        <v>41421</v>
      </c>
      <c r="AP423" s="36" t="str">
        <f>IF(ISBLANK(AO424),"",Short3[[#This Row],[Adj Close]]/AO424-1)</f>
        <v/>
      </c>
    </row>
    <row r="424" spans="1:42" x14ac:dyDescent="0.25">
      <c r="A424" s="37">
        <v>41414</v>
      </c>
      <c r="B424" s="39">
        <v>1649.599976</v>
      </c>
      <c r="C424" s="36">
        <f>IF(ISBLANK(B425), "", GSPC[[#This Row],[Adj Close]]/B425-1)</f>
        <v>-1.0716831673606153E-2</v>
      </c>
      <c r="D424" s="37">
        <v>41414</v>
      </c>
      <c r="E424"/>
      <c r="F424" s="36" t="str">
        <f>IF(ISBLANK(E425), "", Long0[[#This Row],[Adj Close]]/E425-1)</f>
        <v/>
      </c>
      <c r="G424" s="29">
        <v>41414</v>
      </c>
      <c r="H424"/>
      <c r="I424" s="33" t="str">
        <f>IF(ISBLANK(H425),"",Long1[[#This Row],[Adj Close]]/H425-1)</f>
        <v/>
      </c>
      <c r="J424" s="37">
        <v>41414</v>
      </c>
      <c r="K424"/>
      <c r="L424" s="36" t="str">
        <f>IF(ISBLANK(K425),"",Long2[[#This Row],[Adj Close]]/K425-1)</f>
        <v/>
      </c>
      <c r="M424" s="29">
        <v>41414</v>
      </c>
      <c r="O424" s="33" t="str">
        <f>IF(ISBLANK(N425),"",Long3[[#This Row],[Adj Close]]/N425-1)</f>
        <v/>
      </c>
      <c r="P424" s="37">
        <v>41414</v>
      </c>
      <c r="R424" s="36" t="str">
        <f>IF(ISBLANK(Q425),"",Long4[[#This Row],[Adj Close]]/Q425-1)</f>
        <v/>
      </c>
      <c r="V424" s="37">
        <v>41414</v>
      </c>
      <c r="X424" s="36" t="str">
        <f>IF(ISBLANK(W425),"",Long6[[#This Row],[Adj Close]]/W425-1)</f>
        <v/>
      </c>
      <c r="AE424" s="29">
        <v>41414</v>
      </c>
      <c r="AG424" s="33" t="str">
        <f>IF(ISBLANK(AF425),"",Short0[[#This Row],[Adj Close]]/AF425-1)</f>
        <v/>
      </c>
      <c r="AH424" s="37">
        <v>41414</v>
      </c>
      <c r="AJ424" s="36" t="str">
        <f>IF(ISBLANK(AI425),"",Short1[[#This Row],[Adj Close]]/AI425-1)</f>
        <v/>
      </c>
      <c r="AK424" s="29">
        <v>41414</v>
      </c>
      <c r="AM424" s="33" t="str">
        <f>IF(ISBLANK(AL425),"",Short2[[#This Row],[Adj Close]]/AL425-1)</f>
        <v/>
      </c>
      <c r="AN424" s="37">
        <v>41414</v>
      </c>
      <c r="AP424" s="36" t="str">
        <f>IF(ISBLANK(AO425),"",Short3[[#This Row],[Adj Close]]/AO425-1)</f>
        <v/>
      </c>
    </row>
    <row r="425" spans="1:42" x14ac:dyDescent="0.25">
      <c r="A425" s="37">
        <v>41407</v>
      </c>
      <c r="B425" s="39">
        <v>1667.469971</v>
      </c>
      <c r="C425" s="36">
        <f>IF(ISBLANK(B426), "", GSPC[[#This Row],[Adj Close]]/B426-1)</f>
        <v>2.0670882666874668E-2</v>
      </c>
      <c r="D425" s="37">
        <v>41407</v>
      </c>
      <c r="E425"/>
      <c r="F425" s="36" t="str">
        <f>IF(ISBLANK(E426), "", Long0[[#This Row],[Adj Close]]/E426-1)</f>
        <v/>
      </c>
      <c r="G425" s="29">
        <v>41407</v>
      </c>
      <c r="H425"/>
      <c r="I425" s="33" t="str">
        <f>IF(ISBLANK(H426),"",Long1[[#This Row],[Adj Close]]/H426-1)</f>
        <v/>
      </c>
      <c r="J425" s="37">
        <v>41407</v>
      </c>
      <c r="K425"/>
      <c r="L425" s="36" t="str">
        <f>IF(ISBLANK(K426),"",Long2[[#This Row],[Adj Close]]/K426-1)</f>
        <v/>
      </c>
      <c r="M425" s="29">
        <v>41407</v>
      </c>
      <c r="O425" s="33" t="str">
        <f>IF(ISBLANK(N426),"",Long3[[#This Row],[Adj Close]]/N426-1)</f>
        <v/>
      </c>
      <c r="P425" s="37">
        <v>41407</v>
      </c>
      <c r="R425" s="36" t="str">
        <f>IF(ISBLANK(Q426),"",Long4[[#This Row],[Adj Close]]/Q426-1)</f>
        <v/>
      </c>
      <c r="V425" s="37">
        <v>41407</v>
      </c>
      <c r="X425" s="36" t="str">
        <f>IF(ISBLANK(W426),"",Long6[[#This Row],[Adj Close]]/W426-1)</f>
        <v/>
      </c>
      <c r="AE425" s="29">
        <v>41407</v>
      </c>
      <c r="AG425" s="33" t="str">
        <f>IF(ISBLANK(AF426),"",Short0[[#This Row],[Adj Close]]/AF426-1)</f>
        <v/>
      </c>
      <c r="AH425" s="37">
        <v>41407</v>
      </c>
      <c r="AJ425" s="36" t="str">
        <f>IF(ISBLANK(AI426),"",Short1[[#This Row],[Adj Close]]/AI426-1)</f>
        <v/>
      </c>
      <c r="AK425" s="29">
        <v>41407</v>
      </c>
      <c r="AM425" s="33" t="str">
        <f>IF(ISBLANK(AL426),"",Short2[[#This Row],[Adj Close]]/AL426-1)</f>
        <v/>
      </c>
      <c r="AN425" s="37">
        <v>41407</v>
      </c>
      <c r="AP425" s="36" t="str">
        <f>IF(ISBLANK(AO426),"",Short3[[#This Row],[Adj Close]]/AO426-1)</f>
        <v/>
      </c>
    </row>
    <row r="426" spans="1:42" x14ac:dyDescent="0.25">
      <c r="A426" s="37">
        <v>41400</v>
      </c>
      <c r="B426" s="39">
        <v>1633.6999510000001</v>
      </c>
      <c r="C426" s="36">
        <f>IF(ISBLANK(B427), "", GSPC[[#This Row],[Adj Close]]/B427-1)</f>
        <v>1.1942311464512523E-2</v>
      </c>
      <c r="D426" s="37">
        <v>41400</v>
      </c>
      <c r="E426"/>
      <c r="F426" s="36" t="str">
        <f>IF(ISBLANK(E427), "", Long0[[#This Row],[Adj Close]]/E427-1)</f>
        <v/>
      </c>
      <c r="G426" s="29">
        <v>41400</v>
      </c>
      <c r="H426"/>
      <c r="I426" s="33" t="str">
        <f>IF(ISBLANK(H427),"",Long1[[#This Row],[Adj Close]]/H427-1)</f>
        <v/>
      </c>
      <c r="J426" s="37">
        <v>41400</v>
      </c>
      <c r="K426"/>
      <c r="L426" s="36" t="str">
        <f>IF(ISBLANK(K427),"",Long2[[#This Row],[Adj Close]]/K427-1)</f>
        <v/>
      </c>
      <c r="M426" s="29">
        <v>41400</v>
      </c>
      <c r="O426" s="33" t="str">
        <f>IF(ISBLANK(N427),"",Long3[[#This Row],[Adj Close]]/N427-1)</f>
        <v/>
      </c>
      <c r="P426" s="37">
        <v>41400</v>
      </c>
      <c r="R426" s="36" t="str">
        <f>IF(ISBLANK(Q427),"",Long4[[#This Row],[Adj Close]]/Q427-1)</f>
        <v/>
      </c>
      <c r="V426" s="37">
        <v>41400</v>
      </c>
      <c r="X426" s="36" t="str">
        <f>IF(ISBLANK(W427),"",Long6[[#This Row],[Adj Close]]/W427-1)</f>
        <v/>
      </c>
      <c r="AE426" s="29">
        <v>41400</v>
      </c>
      <c r="AG426" s="33" t="str">
        <f>IF(ISBLANK(AF427),"",Short0[[#This Row],[Adj Close]]/AF427-1)</f>
        <v/>
      </c>
      <c r="AH426" s="37">
        <v>41400</v>
      </c>
      <c r="AJ426" s="36" t="str">
        <f>IF(ISBLANK(AI427),"",Short1[[#This Row],[Adj Close]]/AI427-1)</f>
        <v/>
      </c>
      <c r="AK426" s="29">
        <v>41400</v>
      </c>
      <c r="AM426" s="33" t="str">
        <f>IF(ISBLANK(AL427),"",Short2[[#This Row],[Adj Close]]/AL427-1)</f>
        <v/>
      </c>
      <c r="AN426" s="37">
        <v>41400</v>
      </c>
      <c r="AP426" s="36" t="str">
        <f>IF(ISBLANK(AO427),"",Short3[[#This Row],[Adj Close]]/AO427-1)</f>
        <v/>
      </c>
    </row>
    <row r="427" spans="1:42" x14ac:dyDescent="0.25">
      <c r="A427" s="37">
        <v>41393</v>
      </c>
      <c r="B427" s="39">
        <v>1614.420044</v>
      </c>
      <c r="C427" s="36">
        <f>IF(ISBLANK(B428), "", GSPC[[#This Row],[Adj Close]]/B428-1)</f>
        <v>2.0338288883723576E-2</v>
      </c>
      <c r="D427" s="37">
        <v>41393</v>
      </c>
      <c r="E427"/>
      <c r="F427" s="36" t="str">
        <f>IF(ISBLANK(E428), "", Long0[[#This Row],[Adj Close]]/E428-1)</f>
        <v/>
      </c>
      <c r="G427" s="29">
        <v>41393</v>
      </c>
      <c r="H427"/>
      <c r="I427" s="33" t="str">
        <f>IF(ISBLANK(H428),"",Long1[[#This Row],[Adj Close]]/H428-1)</f>
        <v/>
      </c>
      <c r="J427" s="37">
        <v>41393</v>
      </c>
      <c r="K427"/>
      <c r="L427" s="36" t="str">
        <f>IF(ISBLANK(K428),"",Long2[[#This Row],[Adj Close]]/K428-1)</f>
        <v/>
      </c>
      <c r="M427" s="29">
        <v>41393</v>
      </c>
      <c r="O427" s="33" t="str">
        <f>IF(ISBLANK(N428),"",Long3[[#This Row],[Adj Close]]/N428-1)</f>
        <v/>
      </c>
      <c r="P427" s="37">
        <v>41393</v>
      </c>
      <c r="R427" s="36" t="str">
        <f>IF(ISBLANK(Q428),"",Long4[[#This Row],[Adj Close]]/Q428-1)</f>
        <v/>
      </c>
      <c r="V427" s="37">
        <v>41393</v>
      </c>
      <c r="X427" s="36" t="str">
        <f>IF(ISBLANK(W428),"",Long6[[#This Row],[Adj Close]]/W428-1)</f>
        <v/>
      </c>
      <c r="AE427" s="29">
        <v>41393</v>
      </c>
      <c r="AG427" s="33" t="str">
        <f>IF(ISBLANK(AF428),"",Short0[[#This Row],[Adj Close]]/AF428-1)</f>
        <v/>
      </c>
      <c r="AH427" s="37">
        <v>41393</v>
      </c>
      <c r="AJ427" s="36" t="str">
        <f>IF(ISBLANK(AI428),"",Short1[[#This Row],[Adj Close]]/AI428-1)</f>
        <v/>
      </c>
      <c r="AK427" s="29">
        <v>41393</v>
      </c>
      <c r="AM427" s="33" t="str">
        <f>IF(ISBLANK(AL428),"",Short2[[#This Row],[Adj Close]]/AL428-1)</f>
        <v/>
      </c>
      <c r="AN427" s="37">
        <v>41393</v>
      </c>
      <c r="AP427" s="36" t="str">
        <f>IF(ISBLANK(AO428),"",Short3[[#This Row],[Adj Close]]/AO428-1)</f>
        <v/>
      </c>
    </row>
    <row r="428" spans="1:42" x14ac:dyDescent="0.25">
      <c r="A428" s="37">
        <v>41386</v>
      </c>
      <c r="B428" s="39">
        <v>1582.23999</v>
      </c>
      <c r="C428" s="36">
        <f>IF(ISBLANK(B429), "", GSPC[[#This Row],[Adj Close]]/B429-1)</f>
        <v>1.7354116701495004E-2</v>
      </c>
      <c r="D428" s="37">
        <v>41386</v>
      </c>
      <c r="E428"/>
      <c r="F428" s="36" t="str">
        <f>IF(ISBLANK(E429), "", Long0[[#This Row],[Adj Close]]/E429-1)</f>
        <v/>
      </c>
      <c r="G428" s="29">
        <v>41386</v>
      </c>
      <c r="H428"/>
      <c r="I428" s="33" t="str">
        <f>IF(ISBLANK(H429),"",Long1[[#This Row],[Adj Close]]/H429-1)</f>
        <v/>
      </c>
      <c r="J428" s="37">
        <v>41386</v>
      </c>
      <c r="K428"/>
      <c r="L428" s="36" t="str">
        <f>IF(ISBLANK(K429),"",Long2[[#This Row],[Adj Close]]/K429-1)</f>
        <v/>
      </c>
      <c r="M428" s="29">
        <v>41386</v>
      </c>
      <c r="O428" s="33" t="str">
        <f>IF(ISBLANK(N429),"",Long3[[#This Row],[Adj Close]]/N429-1)</f>
        <v/>
      </c>
      <c r="P428" s="37">
        <v>41386</v>
      </c>
      <c r="R428" s="36" t="str">
        <f>IF(ISBLANK(Q429),"",Long4[[#This Row],[Adj Close]]/Q429-1)</f>
        <v/>
      </c>
      <c r="V428" s="37">
        <v>41386</v>
      </c>
      <c r="X428" s="36" t="str">
        <f>IF(ISBLANK(W429),"",Long6[[#This Row],[Adj Close]]/W429-1)</f>
        <v/>
      </c>
      <c r="AE428" s="29">
        <v>41386</v>
      </c>
      <c r="AG428" s="33" t="str">
        <f>IF(ISBLANK(AF429),"",Short0[[#This Row],[Adj Close]]/AF429-1)</f>
        <v/>
      </c>
      <c r="AH428" s="37">
        <v>41386</v>
      </c>
      <c r="AJ428" s="36" t="str">
        <f>IF(ISBLANK(AI429),"",Short1[[#This Row],[Adj Close]]/AI429-1)</f>
        <v/>
      </c>
      <c r="AK428" s="29">
        <v>41386</v>
      </c>
      <c r="AM428" s="33" t="str">
        <f>IF(ISBLANK(AL429),"",Short2[[#This Row],[Adj Close]]/AL429-1)</f>
        <v/>
      </c>
      <c r="AN428" s="37">
        <v>41386</v>
      </c>
      <c r="AP428" s="36" t="str">
        <f>IF(ISBLANK(AO429),"",Short3[[#This Row],[Adj Close]]/AO429-1)</f>
        <v/>
      </c>
    </row>
    <row r="429" spans="1:42" x14ac:dyDescent="0.25">
      <c r="A429" s="37">
        <v>41379</v>
      </c>
      <c r="B429" s="39">
        <v>1555.25</v>
      </c>
      <c r="C429" s="36">
        <f>IF(ISBLANK(B430), "", GSPC[[#This Row],[Adj Close]]/B430-1)</f>
        <v>-2.1147355954014846E-2</v>
      </c>
      <c r="D429" s="37">
        <v>41379</v>
      </c>
      <c r="E429"/>
      <c r="F429" s="36" t="str">
        <f>IF(ISBLANK(E430), "", Long0[[#This Row],[Adj Close]]/E430-1)</f>
        <v/>
      </c>
      <c r="G429" s="29">
        <v>41379</v>
      </c>
      <c r="H429"/>
      <c r="I429" s="33" t="str">
        <f>IF(ISBLANK(H430),"",Long1[[#This Row],[Adj Close]]/H430-1)</f>
        <v/>
      </c>
      <c r="J429" s="37">
        <v>41379</v>
      </c>
      <c r="K429"/>
      <c r="L429" s="36" t="str">
        <f>IF(ISBLANK(K430),"",Long2[[#This Row],[Adj Close]]/K430-1)</f>
        <v/>
      </c>
      <c r="M429" s="29">
        <v>41379</v>
      </c>
      <c r="O429" s="33" t="str">
        <f>IF(ISBLANK(N430),"",Long3[[#This Row],[Adj Close]]/N430-1)</f>
        <v/>
      </c>
      <c r="P429" s="37">
        <v>41379</v>
      </c>
      <c r="R429" s="36" t="str">
        <f>IF(ISBLANK(Q430),"",Long4[[#This Row],[Adj Close]]/Q430-1)</f>
        <v/>
      </c>
      <c r="V429" s="37">
        <v>41379</v>
      </c>
      <c r="X429" s="36" t="str">
        <f>IF(ISBLANK(W430),"",Long6[[#This Row],[Adj Close]]/W430-1)</f>
        <v/>
      </c>
      <c r="AE429" s="29">
        <v>41379</v>
      </c>
      <c r="AG429" s="33" t="str">
        <f>IF(ISBLANK(AF430),"",Short0[[#This Row],[Adj Close]]/AF430-1)</f>
        <v/>
      </c>
      <c r="AH429" s="37">
        <v>41379</v>
      </c>
      <c r="AJ429" s="36" t="str">
        <f>IF(ISBLANK(AI430),"",Short1[[#This Row],[Adj Close]]/AI430-1)</f>
        <v/>
      </c>
      <c r="AK429" s="29">
        <v>41379</v>
      </c>
      <c r="AM429" s="33" t="str">
        <f>IF(ISBLANK(AL430),"",Short2[[#This Row],[Adj Close]]/AL430-1)</f>
        <v/>
      </c>
      <c r="AN429" s="37">
        <v>41379</v>
      </c>
      <c r="AP429" s="36" t="str">
        <f>IF(ISBLANK(AO430),"",Short3[[#This Row],[Adj Close]]/AO430-1)</f>
        <v/>
      </c>
    </row>
    <row r="430" spans="1:42" x14ac:dyDescent="0.25">
      <c r="A430" s="37">
        <v>41372</v>
      </c>
      <c r="B430" s="39">
        <v>1588.849976</v>
      </c>
      <c r="C430" s="36">
        <f>IF(ISBLANK(B431), "", GSPC[[#This Row],[Adj Close]]/B431-1)</f>
        <v>2.2899893345631916E-2</v>
      </c>
      <c r="D430" s="37">
        <v>41372</v>
      </c>
      <c r="E430"/>
      <c r="F430" s="36" t="str">
        <f>IF(ISBLANK(E431), "", Long0[[#This Row],[Adj Close]]/E431-1)</f>
        <v/>
      </c>
      <c r="G430" s="29">
        <v>41372</v>
      </c>
      <c r="H430"/>
      <c r="I430" s="33" t="str">
        <f>IF(ISBLANK(H431),"",Long1[[#This Row],[Adj Close]]/H431-1)</f>
        <v/>
      </c>
      <c r="J430" s="37">
        <v>41372</v>
      </c>
      <c r="K430"/>
      <c r="L430" s="36" t="str">
        <f>IF(ISBLANK(K431),"",Long2[[#This Row],[Adj Close]]/K431-1)</f>
        <v/>
      </c>
      <c r="M430" s="29">
        <v>41372</v>
      </c>
      <c r="O430" s="33" t="str">
        <f>IF(ISBLANK(N431),"",Long3[[#This Row],[Adj Close]]/N431-1)</f>
        <v/>
      </c>
      <c r="P430" s="37">
        <v>41372</v>
      </c>
      <c r="R430" s="36" t="str">
        <f>IF(ISBLANK(Q431),"",Long4[[#This Row],[Adj Close]]/Q431-1)</f>
        <v/>
      </c>
      <c r="V430" s="37">
        <v>41372</v>
      </c>
      <c r="X430" s="36" t="str">
        <f>IF(ISBLANK(W431),"",Long6[[#This Row],[Adj Close]]/W431-1)</f>
        <v/>
      </c>
      <c r="AE430" s="29">
        <v>41372</v>
      </c>
      <c r="AG430" s="33" t="str">
        <f>IF(ISBLANK(AF431),"",Short0[[#This Row],[Adj Close]]/AF431-1)</f>
        <v/>
      </c>
      <c r="AH430" s="37">
        <v>41372</v>
      </c>
      <c r="AJ430" s="36" t="str">
        <f>IF(ISBLANK(AI431),"",Short1[[#This Row],[Adj Close]]/AI431-1)</f>
        <v/>
      </c>
      <c r="AK430" s="29">
        <v>41372</v>
      </c>
      <c r="AM430" s="33" t="str">
        <f>IF(ISBLANK(AL431),"",Short2[[#This Row],[Adj Close]]/AL431-1)</f>
        <v/>
      </c>
      <c r="AN430" s="37">
        <v>41372</v>
      </c>
      <c r="AP430" s="36" t="str">
        <f>IF(ISBLANK(AO431),"",Short3[[#This Row],[Adj Close]]/AO431-1)</f>
        <v/>
      </c>
    </row>
    <row r="431" spans="1:42" x14ac:dyDescent="0.25">
      <c r="A431" s="37">
        <v>41365</v>
      </c>
      <c r="B431" s="39">
        <v>1553.280029</v>
      </c>
      <c r="C431" s="36">
        <f>IF(ISBLANK(B432), "", GSPC[[#This Row],[Adj Close]]/B432-1)</f>
        <v>-1.0138933206429557E-2</v>
      </c>
      <c r="D431" s="37">
        <v>41365</v>
      </c>
      <c r="E431"/>
      <c r="F431" s="36" t="str">
        <f>IF(ISBLANK(E432), "", Long0[[#This Row],[Adj Close]]/E432-1)</f>
        <v/>
      </c>
      <c r="G431" s="29">
        <v>41365</v>
      </c>
      <c r="H431"/>
      <c r="I431" s="33" t="str">
        <f>IF(ISBLANK(H432),"",Long1[[#This Row],[Adj Close]]/H432-1)</f>
        <v/>
      </c>
      <c r="J431" s="37">
        <v>41365</v>
      </c>
      <c r="K431"/>
      <c r="L431" s="36" t="str">
        <f>IF(ISBLANK(K432),"",Long2[[#This Row],[Adj Close]]/K432-1)</f>
        <v/>
      </c>
      <c r="M431" s="29">
        <v>41365</v>
      </c>
      <c r="O431" s="33" t="str">
        <f>IF(ISBLANK(N432),"",Long3[[#This Row],[Adj Close]]/N432-1)</f>
        <v/>
      </c>
      <c r="P431" s="37">
        <v>41365</v>
      </c>
      <c r="R431" s="36" t="str">
        <f>IF(ISBLANK(Q432),"",Long4[[#This Row],[Adj Close]]/Q432-1)</f>
        <v/>
      </c>
      <c r="V431" s="37">
        <v>41365</v>
      </c>
      <c r="X431" s="36" t="str">
        <f>IF(ISBLANK(W432),"",Long6[[#This Row],[Adj Close]]/W432-1)</f>
        <v/>
      </c>
      <c r="AE431" s="29">
        <v>41365</v>
      </c>
      <c r="AG431" s="33" t="str">
        <f>IF(ISBLANK(AF432),"",Short0[[#This Row],[Adj Close]]/AF432-1)</f>
        <v/>
      </c>
      <c r="AH431" s="37">
        <v>41365</v>
      </c>
      <c r="AJ431" s="36" t="str">
        <f>IF(ISBLANK(AI432),"",Short1[[#This Row],[Adj Close]]/AI432-1)</f>
        <v/>
      </c>
      <c r="AK431" s="29">
        <v>41365</v>
      </c>
      <c r="AM431" s="33" t="str">
        <f>IF(ISBLANK(AL432),"",Short2[[#This Row],[Adj Close]]/AL432-1)</f>
        <v/>
      </c>
      <c r="AN431" s="37">
        <v>41365</v>
      </c>
      <c r="AP431" s="36" t="str">
        <f>IF(ISBLANK(AO432),"",Short3[[#This Row],[Adj Close]]/AO432-1)</f>
        <v/>
      </c>
    </row>
    <row r="432" spans="1:42" x14ac:dyDescent="0.25">
      <c r="A432" s="37">
        <v>41358</v>
      </c>
      <c r="B432" s="39">
        <v>1569.1899410000001</v>
      </c>
      <c r="C432" s="36">
        <f>IF(ISBLANK(B433), "", GSPC[[#This Row],[Adj Close]]/B433-1)</f>
        <v>7.9003178654211137E-3</v>
      </c>
      <c r="D432" s="37">
        <v>41358</v>
      </c>
      <c r="E432"/>
      <c r="F432" s="36" t="str">
        <f>IF(ISBLANK(E433), "", Long0[[#This Row],[Adj Close]]/E433-1)</f>
        <v/>
      </c>
      <c r="G432" s="29">
        <v>41358</v>
      </c>
      <c r="H432"/>
      <c r="I432" s="33" t="str">
        <f>IF(ISBLANK(H433),"",Long1[[#This Row],[Adj Close]]/H433-1)</f>
        <v/>
      </c>
      <c r="J432" s="37">
        <v>41358</v>
      </c>
      <c r="K432"/>
      <c r="L432" s="36" t="str">
        <f>IF(ISBLANK(K433),"",Long2[[#This Row],[Adj Close]]/K433-1)</f>
        <v/>
      </c>
      <c r="M432" s="29">
        <v>41358</v>
      </c>
      <c r="O432" s="33" t="str">
        <f>IF(ISBLANK(N433),"",Long3[[#This Row],[Adj Close]]/N433-1)</f>
        <v/>
      </c>
      <c r="P432" s="37">
        <v>41358</v>
      </c>
      <c r="R432" s="36" t="str">
        <f>IF(ISBLANK(Q433),"",Long4[[#This Row],[Adj Close]]/Q433-1)</f>
        <v/>
      </c>
      <c r="V432" s="37">
        <v>41358</v>
      </c>
      <c r="X432" s="36" t="str">
        <f>IF(ISBLANK(W433),"",Long6[[#This Row],[Adj Close]]/W433-1)</f>
        <v/>
      </c>
      <c r="AE432" s="29">
        <v>41358</v>
      </c>
      <c r="AG432" s="33" t="str">
        <f>IF(ISBLANK(AF433),"",Short0[[#This Row],[Adj Close]]/AF433-1)</f>
        <v/>
      </c>
      <c r="AH432" s="37">
        <v>41358</v>
      </c>
      <c r="AJ432" s="36" t="str">
        <f>IF(ISBLANK(AI433),"",Short1[[#This Row],[Adj Close]]/AI433-1)</f>
        <v/>
      </c>
      <c r="AK432" s="29">
        <v>41358</v>
      </c>
      <c r="AM432" s="33" t="str">
        <f>IF(ISBLANK(AL433),"",Short2[[#This Row],[Adj Close]]/AL433-1)</f>
        <v/>
      </c>
      <c r="AN432" s="37">
        <v>41358</v>
      </c>
      <c r="AP432" s="36" t="str">
        <f>IF(ISBLANK(AO433),"",Short3[[#This Row],[Adj Close]]/AO433-1)</f>
        <v/>
      </c>
    </row>
    <row r="433" spans="1:42" x14ac:dyDescent="0.25">
      <c r="A433" s="37">
        <v>41351</v>
      </c>
      <c r="B433" s="39">
        <v>1556.8900149999999</v>
      </c>
      <c r="C433" s="36">
        <f>IF(ISBLANK(B434), "", GSPC[[#This Row],[Adj Close]]/B434-1)</f>
        <v>-2.4411713459456807E-3</v>
      </c>
      <c r="D433" s="37">
        <v>41351</v>
      </c>
      <c r="E433"/>
      <c r="F433" s="36" t="str">
        <f>IF(ISBLANK(E434), "", Long0[[#This Row],[Adj Close]]/E434-1)</f>
        <v/>
      </c>
      <c r="G433" s="29">
        <v>41351</v>
      </c>
      <c r="H433"/>
      <c r="I433" s="33" t="str">
        <f>IF(ISBLANK(H434),"",Long1[[#This Row],[Adj Close]]/H434-1)</f>
        <v/>
      </c>
      <c r="J433" s="37">
        <v>41351</v>
      </c>
      <c r="K433"/>
      <c r="L433" s="36" t="str">
        <f>IF(ISBLANK(K434),"",Long2[[#This Row],[Adj Close]]/K434-1)</f>
        <v/>
      </c>
      <c r="M433" s="29">
        <v>41351</v>
      </c>
      <c r="O433" s="33" t="str">
        <f>IF(ISBLANK(N434),"",Long3[[#This Row],[Adj Close]]/N434-1)</f>
        <v/>
      </c>
      <c r="P433" s="37">
        <v>41351</v>
      </c>
      <c r="R433" s="36" t="str">
        <f>IF(ISBLANK(Q434),"",Long4[[#This Row],[Adj Close]]/Q434-1)</f>
        <v/>
      </c>
      <c r="V433" s="37">
        <v>41351</v>
      </c>
      <c r="X433" s="36" t="str">
        <f>IF(ISBLANK(W434),"",Long6[[#This Row],[Adj Close]]/W434-1)</f>
        <v/>
      </c>
      <c r="AE433" s="29">
        <v>41351</v>
      </c>
      <c r="AG433" s="33" t="str">
        <f>IF(ISBLANK(AF434),"",Short0[[#This Row],[Adj Close]]/AF434-1)</f>
        <v/>
      </c>
      <c r="AH433" s="37">
        <v>41351</v>
      </c>
      <c r="AJ433" s="36" t="str">
        <f>IF(ISBLANK(AI434),"",Short1[[#This Row],[Adj Close]]/AI434-1)</f>
        <v/>
      </c>
      <c r="AK433" s="29">
        <v>41351</v>
      </c>
      <c r="AM433" s="33" t="str">
        <f>IF(ISBLANK(AL434),"",Short2[[#This Row],[Adj Close]]/AL434-1)</f>
        <v/>
      </c>
      <c r="AN433" s="37">
        <v>41351</v>
      </c>
      <c r="AP433" s="36" t="str">
        <f>IF(ISBLANK(AO434),"",Short3[[#This Row],[Adj Close]]/AO434-1)</f>
        <v/>
      </c>
    </row>
    <row r="434" spans="1:42" x14ac:dyDescent="0.25">
      <c r="A434" s="37">
        <v>41344</v>
      </c>
      <c r="B434" s="39">
        <v>1560.6999510000001</v>
      </c>
      <c r="C434" s="36">
        <f>IF(ISBLANK(B435), "", GSPC[[#This Row],[Adj Close]]/B435-1)</f>
        <v>6.1371966300438618E-3</v>
      </c>
      <c r="D434" s="37">
        <v>41344</v>
      </c>
      <c r="E434"/>
      <c r="F434" s="36" t="str">
        <f>IF(ISBLANK(E435), "", Long0[[#This Row],[Adj Close]]/E435-1)</f>
        <v/>
      </c>
      <c r="G434" s="29">
        <v>41344</v>
      </c>
      <c r="H434"/>
      <c r="I434" s="33" t="str">
        <f>IF(ISBLANK(H435),"",Long1[[#This Row],[Adj Close]]/H435-1)</f>
        <v/>
      </c>
      <c r="J434" s="37">
        <v>41344</v>
      </c>
      <c r="K434"/>
      <c r="L434" s="36" t="str">
        <f>IF(ISBLANK(K435),"",Long2[[#This Row],[Adj Close]]/K435-1)</f>
        <v/>
      </c>
      <c r="M434" s="29">
        <v>41344</v>
      </c>
      <c r="O434" s="33" t="str">
        <f>IF(ISBLANK(N435),"",Long3[[#This Row],[Adj Close]]/N435-1)</f>
        <v/>
      </c>
      <c r="P434" s="37">
        <v>41344</v>
      </c>
      <c r="R434" s="36" t="str">
        <f>IF(ISBLANK(Q435),"",Long4[[#This Row],[Adj Close]]/Q435-1)</f>
        <v/>
      </c>
      <c r="V434" s="37">
        <v>41344</v>
      </c>
      <c r="X434" s="36" t="str">
        <f>IF(ISBLANK(W435),"",Long6[[#This Row],[Adj Close]]/W435-1)</f>
        <v/>
      </c>
      <c r="AE434" s="29">
        <v>41344</v>
      </c>
      <c r="AG434" s="33" t="str">
        <f>IF(ISBLANK(AF435),"",Short0[[#This Row],[Adj Close]]/AF435-1)</f>
        <v/>
      </c>
      <c r="AH434" s="37">
        <v>41344</v>
      </c>
      <c r="AJ434" s="36" t="str">
        <f>IF(ISBLANK(AI435),"",Short1[[#This Row],[Adj Close]]/AI435-1)</f>
        <v/>
      </c>
      <c r="AK434" s="29">
        <v>41344</v>
      </c>
      <c r="AM434" s="33" t="str">
        <f>IF(ISBLANK(AL435),"",Short2[[#This Row],[Adj Close]]/AL435-1)</f>
        <v/>
      </c>
      <c r="AN434" s="37">
        <v>41344</v>
      </c>
      <c r="AP434" s="36" t="str">
        <f>IF(ISBLANK(AO435),"",Short3[[#This Row],[Adj Close]]/AO435-1)</f>
        <v/>
      </c>
    </row>
    <row r="435" spans="1:42" x14ac:dyDescent="0.25">
      <c r="A435" s="37">
        <v>41337</v>
      </c>
      <c r="B435" s="39">
        <v>1551.1800539999999</v>
      </c>
      <c r="C435" s="36">
        <f>IF(ISBLANK(B436), "", GSPC[[#This Row],[Adj Close]]/B436-1)</f>
        <v>2.1723161681224346E-2</v>
      </c>
      <c r="D435" s="37">
        <v>41337</v>
      </c>
      <c r="E435"/>
      <c r="F435" s="36" t="str">
        <f>IF(ISBLANK(E436), "", Long0[[#This Row],[Adj Close]]/E436-1)</f>
        <v/>
      </c>
      <c r="G435" s="29">
        <v>41337</v>
      </c>
      <c r="H435"/>
      <c r="I435" s="33" t="str">
        <f>IF(ISBLANK(H436),"",Long1[[#This Row],[Adj Close]]/H436-1)</f>
        <v/>
      </c>
      <c r="J435" s="37">
        <v>41337</v>
      </c>
      <c r="K435"/>
      <c r="L435" s="36" t="str">
        <f>IF(ISBLANK(K436),"",Long2[[#This Row],[Adj Close]]/K436-1)</f>
        <v/>
      </c>
      <c r="M435" s="29">
        <v>41337</v>
      </c>
      <c r="O435" s="33" t="str">
        <f>IF(ISBLANK(N436),"",Long3[[#This Row],[Adj Close]]/N436-1)</f>
        <v/>
      </c>
      <c r="P435" s="37">
        <v>41337</v>
      </c>
      <c r="R435" s="36" t="str">
        <f>IF(ISBLANK(Q436),"",Long4[[#This Row],[Adj Close]]/Q436-1)</f>
        <v/>
      </c>
      <c r="V435" s="37">
        <v>41337</v>
      </c>
      <c r="X435" s="36" t="str">
        <f>IF(ISBLANK(W436),"",Long6[[#This Row],[Adj Close]]/W436-1)</f>
        <v/>
      </c>
      <c r="AE435" s="29">
        <v>41337</v>
      </c>
      <c r="AG435" s="33" t="str">
        <f>IF(ISBLANK(AF436),"",Short0[[#This Row],[Adj Close]]/AF436-1)</f>
        <v/>
      </c>
      <c r="AH435" s="37">
        <v>41337</v>
      </c>
      <c r="AJ435" s="36" t="str">
        <f>IF(ISBLANK(AI436),"",Short1[[#This Row],[Adj Close]]/AI436-1)</f>
        <v/>
      </c>
      <c r="AK435" s="29">
        <v>41337</v>
      </c>
      <c r="AM435" s="33" t="str">
        <f>IF(ISBLANK(AL436),"",Short2[[#This Row],[Adj Close]]/AL436-1)</f>
        <v/>
      </c>
      <c r="AN435" s="37">
        <v>41337</v>
      </c>
      <c r="AP435" s="36" t="str">
        <f>IF(ISBLANK(AO436),"",Short3[[#This Row],[Adj Close]]/AO436-1)</f>
        <v/>
      </c>
    </row>
    <row r="436" spans="1:42" x14ac:dyDescent="0.25">
      <c r="A436" s="37">
        <v>41330</v>
      </c>
      <c r="B436" s="39">
        <v>1518.1999510000001</v>
      </c>
      <c r="C436" s="36">
        <f>IF(ISBLANK(B437), "", GSPC[[#This Row],[Adj Close]]/B437-1)</f>
        <v>1.7154757463522241E-3</v>
      </c>
      <c r="D436" s="37">
        <v>41330</v>
      </c>
      <c r="E436"/>
      <c r="F436" s="36" t="str">
        <f>IF(ISBLANK(E437), "", Long0[[#This Row],[Adj Close]]/E437-1)</f>
        <v/>
      </c>
      <c r="G436" s="29">
        <v>41330</v>
      </c>
      <c r="H436"/>
      <c r="I436" s="33" t="str">
        <f>IF(ISBLANK(H437),"",Long1[[#This Row],[Adj Close]]/H437-1)</f>
        <v/>
      </c>
      <c r="J436" s="37">
        <v>41330</v>
      </c>
      <c r="K436"/>
      <c r="L436" s="36" t="str">
        <f>IF(ISBLANK(K437),"",Long2[[#This Row],[Adj Close]]/K437-1)</f>
        <v/>
      </c>
      <c r="M436" s="29">
        <v>41330</v>
      </c>
      <c r="O436" s="33" t="str">
        <f>IF(ISBLANK(N437),"",Long3[[#This Row],[Adj Close]]/N437-1)</f>
        <v/>
      </c>
      <c r="P436" s="37">
        <v>41330</v>
      </c>
      <c r="R436" s="36" t="str">
        <f>IF(ISBLANK(Q437),"",Long4[[#This Row],[Adj Close]]/Q437-1)</f>
        <v/>
      </c>
      <c r="V436" s="37">
        <v>41330</v>
      </c>
      <c r="X436" s="36" t="str">
        <f>IF(ISBLANK(W437),"",Long6[[#This Row],[Adj Close]]/W437-1)</f>
        <v/>
      </c>
      <c r="AE436" s="29">
        <v>41330</v>
      </c>
      <c r="AG436" s="33" t="str">
        <f>IF(ISBLANK(AF437),"",Short0[[#This Row],[Adj Close]]/AF437-1)</f>
        <v/>
      </c>
      <c r="AH436" s="37">
        <v>41330</v>
      </c>
      <c r="AJ436" s="36" t="str">
        <f>IF(ISBLANK(AI437),"",Short1[[#This Row],[Adj Close]]/AI437-1)</f>
        <v/>
      </c>
      <c r="AK436" s="29">
        <v>41330</v>
      </c>
      <c r="AM436" s="33" t="str">
        <f>IF(ISBLANK(AL437),"",Short2[[#This Row],[Adj Close]]/AL437-1)</f>
        <v/>
      </c>
      <c r="AN436" s="37">
        <v>41330</v>
      </c>
      <c r="AP436" s="36" t="str">
        <f>IF(ISBLANK(AO437),"",Short3[[#This Row],[Adj Close]]/AO437-1)</f>
        <v/>
      </c>
    </row>
    <row r="437" spans="1:42" x14ac:dyDescent="0.25">
      <c r="A437" s="37">
        <v>41323</v>
      </c>
      <c r="B437" s="39">
        <v>1515.599976</v>
      </c>
      <c r="C437" s="36">
        <f>IF(ISBLANK(B438), "", GSPC[[#This Row],[Adj Close]]/B438-1)</f>
        <v>-2.7570012254830578E-3</v>
      </c>
      <c r="D437" s="37">
        <v>41323</v>
      </c>
      <c r="E437"/>
      <c r="F437" s="36" t="str">
        <f>IF(ISBLANK(E438), "", Long0[[#This Row],[Adj Close]]/E438-1)</f>
        <v/>
      </c>
      <c r="G437" s="29">
        <v>41323</v>
      </c>
      <c r="H437"/>
      <c r="I437" s="33" t="str">
        <f>IF(ISBLANK(H438),"",Long1[[#This Row],[Adj Close]]/H438-1)</f>
        <v/>
      </c>
      <c r="J437" s="37">
        <v>41323</v>
      </c>
      <c r="K437"/>
      <c r="L437" s="36" t="str">
        <f>IF(ISBLANK(K438),"",Long2[[#This Row],[Adj Close]]/K438-1)</f>
        <v/>
      </c>
      <c r="M437" s="29">
        <v>41323</v>
      </c>
      <c r="O437" s="33" t="str">
        <f>IF(ISBLANK(N438),"",Long3[[#This Row],[Adj Close]]/N438-1)</f>
        <v/>
      </c>
      <c r="P437" s="37">
        <v>41323</v>
      </c>
      <c r="R437" s="36" t="str">
        <f>IF(ISBLANK(Q438),"",Long4[[#This Row],[Adj Close]]/Q438-1)</f>
        <v/>
      </c>
      <c r="V437" s="37">
        <v>41323</v>
      </c>
      <c r="X437" s="36" t="str">
        <f>IF(ISBLANK(W438),"",Long6[[#This Row],[Adj Close]]/W438-1)</f>
        <v/>
      </c>
      <c r="AE437" s="29">
        <v>41323</v>
      </c>
      <c r="AG437" s="33" t="str">
        <f>IF(ISBLANK(AF438),"",Short0[[#This Row],[Adj Close]]/AF438-1)</f>
        <v/>
      </c>
      <c r="AH437" s="37">
        <v>41323</v>
      </c>
      <c r="AJ437" s="36" t="str">
        <f>IF(ISBLANK(AI438),"",Short1[[#This Row],[Adj Close]]/AI438-1)</f>
        <v/>
      </c>
      <c r="AK437" s="29">
        <v>41323</v>
      </c>
      <c r="AM437" s="33" t="str">
        <f>IF(ISBLANK(AL438),"",Short2[[#This Row],[Adj Close]]/AL438-1)</f>
        <v/>
      </c>
      <c r="AN437" s="37">
        <v>41323</v>
      </c>
      <c r="AP437" s="36" t="str">
        <f>IF(ISBLANK(AO438),"",Short3[[#This Row],[Adj Close]]/AO438-1)</f>
        <v/>
      </c>
    </row>
    <row r="438" spans="1:42" x14ac:dyDescent="0.25">
      <c r="A438" s="37">
        <v>41316</v>
      </c>
      <c r="B438" s="39">
        <v>1519.790039</v>
      </c>
      <c r="C438" s="36">
        <f>IF(ISBLANK(B439), "", GSPC[[#This Row],[Adj Close]]/B439-1)</f>
        <v>1.2253430222946005E-3</v>
      </c>
      <c r="D438" s="37">
        <v>41316</v>
      </c>
      <c r="E438"/>
      <c r="F438" s="36" t="str">
        <f>IF(ISBLANK(E439), "", Long0[[#This Row],[Adj Close]]/E439-1)</f>
        <v/>
      </c>
      <c r="G438" s="29">
        <v>41316</v>
      </c>
      <c r="H438"/>
      <c r="I438" s="33" t="str">
        <f>IF(ISBLANK(H439),"",Long1[[#This Row],[Adj Close]]/H439-1)</f>
        <v/>
      </c>
      <c r="J438" s="37">
        <v>41316</v>
      </c>
      <c r="K438"/>
      <c r="L438" s="36" t="str">
        <f>IF(ISBLANK(K439),"",Long2[[#This Row],[Adj Close]]/K439-1)</f>
        <v/>
      </c>
      <c r="M438" s="29">
        <v>41316</v>
      </c>
      <c r="O438" s="33" t="str">
        <f>IF(ISBLANK(N439),"",Long3[[#This Row],[Adj Close]]/N439-1)</f>
        <v/>
      </c>
      <c r="P438" s="37">
        <v>41316</v>
      </c>
      <c r="R438" s="36" t="str">
        <f>IF(ISBLANK(Q439),"",Long4[[#This Row],[Adj Close]]/Q439-1)</f>
        <v/>
      </c>
      <c r="V438" s="37">
        <v>41316</v>
      </c>
      <c r="X438" s="36" t="str">
        <f>IF(ISBLANK(W439),"",Long6[[#This Row],[Adj Close]]/W439-1)</f>
        <v/>
      </c>
      <c r="AE438" s="29">
        <v>41316</v>
      </c>
      <c r="AG438" s="33" t="str">
        <f>IF(ISBLANK(AF439),"",Short0[[#This Row],[Adj Close]]/AF439-1)</f>
        <v/>
      </c>
      <c r="AH438" s="37">
        <v>41316</v>
      </c>
      <c r="AJ438" s="36" t="str">
        <f>IF(ISBLANK(AI439),"",Short1[[#This Row],[Adj Close]]/AI439-1)</f>
        <v/>
      </c>
      <c r="AK438" s="29">
        <v>41316</v>
      </c>
      <c r="AM438" s="33" t="str">
        <f>IF(ISBLANK(AL439),"",Short2[[#This Row],[Adj Close]]/AL439-1)</f>
        <v/>
      </c>
      <c r="AN438" s="37">
        <v>41316</v>
      </c>
      <c r="AP438" s="36" t="str">
        <f>IF(ISBLANK(AO439),"",Short3[[#This Row],[Adj Close]]/AO439-1)</f>
        <v/>
      </c>
    </row>
    <row r="439" spans="1:42" x14ac:dyDescent="0.25">
      <c r="A439" s="37">
        <v>41309</v>
      </c>
      <c r="B439" s="39">
        <v>1517.9300539999999</v>
      </c>
      <c r="C439" s="36">
        <f>IF(ISBLANK(B440), "", GSPC[[#This Row],[Adj Close]]/B440-1)</f>
        <v>3.1457204818945428E-3</v>
      </c>
      <c r="D439" s="37">
        <v>41309</v>
      </c>
      <c r="E439"/>
      <c r="F439" s="36" t="str">
        <f>IF(ISBLANK(E440), "", Long0[[#This Row],[Adj Close]]/E440-1)</f>
        <v/>
      </c>
      <c r="G439" s="29">
        <v>41309</v>
      </c>
      <c r="H439"/>
      <c r="I439" s="33" t="str">
        <f>IF(ISBLANK(H440),"",Long1[[#This Row],[Adj Close]]/H440-1)</f>
        <v/>
      </c>
      <c r="J439" s="37">
        <v>41309</v>
      </c>
      <c r="K439"/>
      <c r="L439" s="36" t="str">
        <f>IF(ISBLANK(K440),"",Long2[[#This Row],[Adj Close]]/K440-1)</f>
        <v/>
      </c>
      <c r="M439" s="29">
        <v>41309</v>
      </c>
      <c r="O439" s="33" t="str">
        <f>IF(ISBLANK(N440),"",Long3[[#This Row],[Adj Close]]/N440-1)</f>
        <v/>
      </c>
      <c r="P439" s="37">
        <v>41309</v>
      </c>
      <c r="R439" s="36" t="str">
        <f>IF(ISBLANK(Q440),"",Long4[[#This Row],[Adj Close]]/Q440-1)</f>
        <v/>
      </c>
      <c r="V439" s="37">
        <v>41309</v>
      </c>
      <c r="X439" s="36" t="str">
        <f>IF(ISBLANK(W440),"",Long6[[#This Row],[Adj Close]]/W440-1)</f>
        <v/>
      </c>
      <c r="AE439" s="29">
        <v>41309</v>
      </c>
      <c r="AG439" s="33" t="str">
        <f>IF(ISBLANK(AF440),"",Short0[[#This Row],[Adj Close]]/AF440-1)</f>
        <v/>
      </c>
      <c r="AH439" s="37">
        <v>41309</v>
      </c>
      <c r="AJ439" s="36" t="str">
        <f>IF(ISBLANK(AI440),"",Short1[[#This Row],[Adj Close]]/AI440-1)</f>
        <v/>
      </c>
      <c r="AK439" s="29">
        <v>41309</v>
      </c>
      <c r="AM439" s="33" t="str">
        <f>IF(ISBLANK(AL440),"",Short2[[#This Row],[Adj Close]]/AL440-1)</f>
        <v/>
      </c>
      <c r="AN439" s="37">
        <v>41309</v>
      </c>
      <c r="AP439" s="36" t="str">
        <f>IF(ISBLANK(AO440),"",Short3[[#This Row],[Adj Close]]/AO440-1)</f>
        <v/>
      </c>
    </row>
    <row r="440" spans="1:42" x14ac:dyDescent="0.25">
      <c r="A440" s="37">
        <v>41302</v>
      </c>
      <c r="B440" s="39">
        <v>1513.170044</v>
      </c>
      <c r="C440" s="36">
        <f>IF(ISBLANK(B441), "", GSPC[[#This Row],[Adj Close]]/B441-1)</f>
        <v>6.7933166983413784E-3</v>
      </c>
      <c r="D440" s="37">
        <v>41302</v>
      </c>
      <c r="E440"/>
      <c r="F440" s="36" t="str">
        <f>IF(ISBLANK(E441), "", Long0[[#This Row],[Adj Close]]/E441-1)</f>
        <v/>
      </c>
      <c r="G440" s="29">
        <v>41302</v>
      </c>
      <c r="H440"/>
      <c r="I440" s="33" t="str">
        <f>IF(ISBLANK(H441),"",Long1[[#This Row],[Adj Close]]/H441-1)</f>
        <v/>
      </c>
      <c r="J440" s="37">
        <v>41302</v>
      </c>
      <c r="K440"/>
      <c r="L440" s="36" t="str">
        <f>IF(ISBLANK(K441),"",Long2[[#This Row],[Adj Close]]/K441-1)</f>
        <v/>
      </c>
      <c r="M440" s="29">
        <v>41302</v>
      </c>
      <c r="O440" s="33" t="str">
        <f>IF(ISBLANK(N441),"",Long3[[#This Row],[Adj Close]]/N441-1)</f>
        <v/>
      </c>
      <c r="P440" s="37">
        <v>41302</v>
      </c>
      <c r="R440" s="36" t="str">
        <f>IF(ISBLANK(Q441),"",Long4[[#This Row],[Adj Close]]/Q441-1)</f>
        <v/>
      </c>
      <c r="V440" s="37">
        <v>41302</v>
      </c>
      <c r="X440" s="36" t="str">
        <f>IF(ISBLANK(W441),"",Long6[[#This Row],[Adj Close]]/W441-1)</f>
        <v/>
      </c>
      <c r="AE440" s="29">
        <v>41302</v>
      </c>
      <c r="AG440" s="33" t="str">
        <f>IF(ISBLANK(AF441),"",Short0[[#This Row],[Adj Close]]/AF441-1)</f>
        <v/>
      </c>
      <c r="AH440" s="37">
        <v>41302</v>
      </c>
      <c r="AJ440" s="36" t="str">
        <f>IF(ISBLANK(AI441),"",Short1[[#This Row],[Adj Close]]/AI441-1)</f>
        <v/>
      </c>
      <c r="AK440" s="29">
        <v>41302</v>
      </c>
      <c r="AM440" s="33" t="str">
        <f>IF(ISBLANK(AL441),"",Short2[[#This Row],[Adj Close]]/AL441-1)</f>
        <v/>
      </c>
      <c r="AN440" s="37">
        <v>41302</v>
      </c>
      <c r="AP440" s="36" t="str">
        <f>IF(ISBLANK(AO441),"",Short3[[#This Row],[Adj Close]]/AO441-1)</f>
        <v/>
      </c>
    </row>
    <row r="441" spans="1:42" x14ac:dyDescent="0.25">
      <c r="A441" s="37">
        <v>41295</v>
      </c>
      <c r="B441" s="39">
        <v>1502.959961</v>
      </c>
      <c r="C441" s="36">
        <f>IF(ISBLANK(B442), "", GSPC[[#This Row],[Adj Close]]/B442-1)</f>
        <v>1.1426789881785693E-2</v>
      </c>
      <c r="D441" s="37">
        <v>41295</v>
      </c>
      <c r="E441"/>
      <c r="F441" s="36" t="str">
        <f>IF(ISBLANK(E442), "", Long0[[#This Row],[Adj Close]]/E442-1)</f>
        <v/>
      </c>
      <c r="G441" s="29">
        <v>41295</v>
      </c>
      <c r="H441"/>
      <c r="I441" s="33" t="str">
        <f>IF(ISBLANK(H442),"",Long1[[#This Row],[Adj Close]]/H442-1)</f>
        <v/>
      </c>
      <c r="J441" s="37">
        <v>41295</v>
      </c>
      <c r="K441"/>
      <c r="L441" s="36" t="str">
        <f>IF(ISBLANK(K442),"",Long2[[#This Row],[Adj Close]]/K442-1)</f>
        <v/>
      </c>
      <c r="M441" s="29">
        <v>41295</v>
      </c>
      <c r="O441" s="33" t="str">
        <f>IF(ISBLANK(N442),"",Long3[[#This Row],[Adj Close]]/N442-1)</f>
        <v/>
      </c>
      <c r="P441" s="37">
        <v>41295</v>
      </c>
      <c r="R441" s="36" t="str">
        <f>IF(ISBLANK(Q442),"",Long4[[#This Row],[Adj Close]]/Q442-1)</f>
        <v/>
      </c>
      <c r="V441" s="37">
        <v>41295</v>
      </c>
      <c r="X441" s="36" t="str">
        <f>IF(ISBLANK(W442),"",Long6[[#This Row],[Adj Close]]/W442-1)</f>
        <v/>
      </c>
      <c r="AE441" s="29">
        <v>41295</v>
      </c>
      <c r="AG441" s="33" t="str">
        <f>IF(ISBLANK(AF442),"",Short0[[#This Row],[Adj Close]]/AF442-1)</f>
        <v/>
      </c>
      <c r="AH441" s="37">
        <v>41295</v>
      </c>
      <c r="AJ441" s="36" t="str">
        <f>IF(ISBLANK(AI442),"",Short1[[#This Row],[Adj Close]]/AI442-1)</f>
        <v/>
      </c>
      <c r="AK441" s="29">
        <v>41295</v>
      </c>
      <c r="AM441" s="33" t="str">
        <f>IF(ISBLANK(AL442),"",Short2[[#This Row],[Adj Close]]/AL442-1)</f>
        <v/>
      </c>
      <c r="AN441" s="37">
        <v>41295</v>
      </c>
      <c r="AP441" s="36" t="str">
        <f>IF(ISBLANK(AO442),"",Short3[[#This Row],[Adj Close]]/AO442-1)</f>
        <v/>
      </c>
    </row>
    <row r="442" spans="1:42" x14ac:dyDescent="0.25">
      <c r="A442" s="37">
        <v>41288</v>
      </c>
      <c r="B442" s="39">
        <v>1485.9799800000001</v>
      </c>
      <c r="C442" s="36">
        <f>IF(ISBLANK(B443), "", GSPC[[#This Row],[Adj Close]]/B443-1)</f>
        <v>9.4629465957785097E-3</v>
      </c>
      <c r="D442" s="37">
        <v>41288</v>
      </c>
      <c r="E442"/>
      <c r="F442" s="36" t="str">
        <f>IF(ISBLANK(E443), "", Long0[[#This Row],[Adj Close]]/E443-1)</f>
        <v/>
      </c>
      <c r="G442" s="29">
        <v>41288</v>
      </c>
      <c r="H442"/>
      <c r="I442" s="33" t="str">
        <f>IF(ISBLANK(H443),"",Long1[[#This Row],[Adj Close]]/H443-1)</f>
        <v/>
      </c>
      <c r="J442" s="37">
        <v>41288</v>
      </c>
      <c r="K442"/>
      <c r="L442" s="36" t="str">
        <f>IF(ISBLANK(K443),"",Long2[[#This Row],[Adj Close]]/K443-1)</f>
        <v/>
      </c>
      <c r="M442" s="29">
        <v>41288</v>
      </c>
      <c r="O442" s="33" t="str">
        <f>IF(ISBLANK(N443),"",Long3[[#This Row],[Adj Close]]/N443-1)</f>
        <v/>
      </c>
      <c r="P442" s="37">
        <v>41288</v>
      </c>
      <c r="R442" s="36" t="str">
        <f>IF(ISBLANK(Q443),"",Long4[[#This Row],[Adj Close]]/Q443-1)</f>
        <v/>
      </c>
      <c r="V442" s="37">
        <v>41288</v>
      </c>
      <c r="X442" s="36" t="str">
        <f>IF(ISBLANK(W443),"",Long6[[#This Row],[Adj Close]]/W443-1)</f>
        <v/>
      </c>
      <c r="AE442" s="29">
        <v>41288</v>
      </c>
      <c r="AG442" s="33" t="str">
        <f>IF(ISBLANK(AF443),"",Short0[[#This Row],[Adj Close]]/AF443-1)</f>
        <v/>
      </c>
      <c r="AH442" s="37">
        <v>41288</v>
      </c>
      <c r="AJ442" s="36" t="str">
        <f>IF(ISBLANK(AI443),"",Short1[[#This Row],[Adj Close]]/AI443-1)</f>
        <v/>
      </c>
      <c r="AK442" s="29">
        <v>41288</v>
      </c>
      <c r="AM442" s="33" t="str">
        <f>IF(ISBLANK(AL443),"",Short2[[#This Row],[Adj Close]]/AL443-1)</f>
        <v/>
      </c>
      <c r="AN442" s="37">
        <v>41288</v>
      </c>
      <c r="AP442" s="36" t="str">
        <f>IF(ISBLANK(AO443),"",Short3[[#This Row],[Adj Close]]/AO443-1)</f>
        <v/>
      </c>
    </row>
    <row r="443" spans="1:42" x14ac:dyDescent="0.25">
      <c r="A443" s="37">
        <v>41281</v>
      </c>
      <c r="B443" s="39">
        <v>1472.0500489999999</v>
      </c>
      <c r="C443" s="36">
        <f>IF(ISBLANK(B444), "", GSPC[[#This Row],[Adj Close]]/B444-1)</f>
        <v>3.8051089421182738E-3</v>
      </c>
      <c r="D443" s="37">
        <v>41281</v>
      </c>
      <c r="E443"/>
      <c r="F443" s="36" t="str">
        <f>IF(ISBLANK(E444), "", Long0[[#This Row],[Adj Close]]/E444-1)</f>
        <v/>
      </c>
      <c r="G443" s="29">
        <v>41281</v>
      </c>
      <c r="H443"/>
      <c r="I443" s="33" t="str">
        <f>IF(ISBLANK(H444),"",Long1[[#This Row],[Adj Close]]/H444-1)</f>
        <v/>
      </c>
      <c r="J443" s="37">
        <v>41281</v>
      </c>
      <c r="K443"/>
      <c r="L443" s="36" t="str">
        <f>IF(ISBLANK(K444),"",Long2[[#This Row],[Adj Close]]/K444-1)</f>
        <v/>
      </c>
      <c r="M443" s="29">
        <v>41281</v>
      </c>
      <c r="O443" s="33" t="str">
        <f>IF(ISBLANK(N444),"",Long3[[#This Row],[Adj Close]]/N444-1)</f>
        <v/>
      </c>
      <c r="P443" s="37">
        <v>41281</v>
      </c>
      <c r="R443" s="36" t="str">
        <f>IF(ISBLANK(Q444),"",Long4[[#This Row],[Adj Close]]/Q444-1)</f>
        <v/>
      </c>
      <c r="V443" s="37">
        <v>41281</v>
      </c>
      <c r="X443" s="36" t="str">
        <f>IF(ISBLANK(W444),"",Long6[[#This Row],[Adj Close]]/W444-1)</f>
        <v/>
      </c>
      <c r="AE443" s="29">
        <v>41281</v>
      </c>
      <c r="AG443" s="33" t="str">
        <f>IF(ISBLANK(AF444),"",Short0[[#This Row],[Adj Close]]/AF444-1)</f>
        <v/>
      </c>
      <c r="AH443" s="37">
        <v>41281</v>
      </c>
      <c r="AJ443" s="36" t="str">
        <f>IF(ISBLANK(AI444),"",Short1[[#This Row],[Adj Close]]/AI444-1)</f>
        <v/>
      </c>
      <c r="AK443" s="29">
        <v>41281</v>
      </c>
      <c r="AM443" s="33" t="str">
        <f>IF(ISBLANK(AL444),"",Short2[[#This Row],[Adj Close]]/AL444-1)</f>
        <v/>
      </c>
      <c r="AN443" s="37">
        <v>41281</v>
      </c>
      <c r="AP443" s="36" t="str">
        <f>IF(ISBLANK(AO444),"",Short3[[#This Row],[Adj Close]]/AO444-1)</f>
        <v/>
      </c>
    </row>
    <row r="444" spans="1:42" x14ac:dyDescent="0.25">
      <c r="A444" s="37">
        <v>41274</v>
      </c>
      <c r="B444" s="39">
        <v>1466.469971</v>
      </c>
      <c r="C444" s="36">
        <f>IF(ISBLANK(B445), "", GSPC[[#This Row],[Adj Close]]/B445-1)</f>
        <v>4.5663537241908081E-2</v>
      </c>
      <c r="D444" s="37">
        <v>41274</v>
      </c>
      <c r="E444"/>
      <c r="F444" s="36" t="str">
        <f>IF(ISBLANK(E445), "", Long0[[#This Row],[Adj Close]]/E445-1)</f>
        <v/>
      </c>
      <c r="G444" s="29">
        <v>41274</v>
      </c>
      <c r="H444"/>
      <c r="I444" s="33" t="str">
        <f>IF(ISBLANK(H445),"",Long1[[#This Row],[Adj Close]]/H445-1)</f>
        <v/>
      </c>
      <c r="J444" s="37">
        <v>41274</v>
      </c>
      <c r="K444"/>
      <c r="L444" s="36" t="str">
        <f>IF(ISBLANK(K445),"",Long2[[#This Row],[Adj Close]]/K445-1)</f>
        <v/>
      </c>
      <c r="M444" s="29">
        <v>41274</v>
      </c>
      <c r="O444" s="33" t="str">
        <f>IF(ISBLANK(N445),"",Long3[[#This Row],[Adj Close]]/N445-1)</f>
        <v/>
      </c>
      <c r="P444" s="37">
        <v>41274</v>
      </c>
      <c r="R444" s="36" t="str">
        <f>IF(ISBLANK(Q445),"",Long4[[#This Row],[Adj Close]]/Q445-1)</f>
        <v/>
      </c>
      <c r="V444" s="37">
        <v>41274</v>
      </c>
      <c r="X444" s="36" t="str">
        <f>IF(ISBLANK(W445),"",Long6[[#This Row],[Adj Close]]/W445-1)</f>
        <v/>
      </c>
      <c r="AE444" s="29">
        <v>41274</v>
      </c>
      <c r="AG444" s="33" t="str">
        <f>IF(ISBLANK(AF445),"",Short0[[#This Row],[Adj Close]]/AF445-1)</f>
        <v/>
      </c>
      <c r="AH444" s="37">
        <v>41274</v>
      </c>
      <c r="AJ444" s="36" t="str">
        <f>IF(ISBLANK(AI445),"",Short1[[#This Row],[Adj Close]]/AI445-1)</f>
        <v/>
      </c>
      <c r="AK444" s="29">
        <v>41274</v>
      </c>
      <c r="AM444" s="33" t="str">
        <f>IF(ISBLANK(AL445),"",Short2[[#This Row],[Adj Close]]/AL445-1)</f>
        <v/>
      </c>
      <c r="AN444" s="37">
        <v>41274</v>
      </c>
      <c r="AP444" s="36" t="str">
        <f>IF(ISBLANK(AO445),"",Short3[[#This Row],[Adj Close]]/AO445-1)</f>
        <v/>
      </c>
    </row>
    <row r="445" spans="1:42" x14ac:dyDescent="0.25">
      <c r="A445" s="37">
        <v>41267</v>
      </c>
      <c r="B445" s="39">
        <v>1402.4300539999999</v>
      </c>
      <c r="C445" s="36">
        <f>IF(ISBLANK(B446), "", GSPC[[#This Row],[Adj Close]]/B446-1)</f>
        <v>-1.9382560944529392E-2</v>
      </c>
      <c r="D445" s="37">
        <v>41267</v>
      </c>
      <c r="E445"/>
      <c r="F445" s="36" t="str">
        <f>IF(ISBLANK(E446), "", Long0[[#This Row],[Adj Close]]/E446-1)</f>
        <v/>
      </c>
      <c r="G445" s="29">
        <v>41267</v>
      </c>
      <c r="H445"/>
      <c r="I445" s="33" t="str">
        <f>IF(ISBLANK(H446),"",Long1[[#This Row],[Adj Close]]/H446-1)</f>
        <v/>
      </c>
      <c r="J445" s="37">
        <v>41267</v>
      </c>
      <c r="K445"/>
      <c r="L445" s="36" t="str">
        <f>IF(ISBLANK(K446),"",Long2[[#This Row],[Adj Close]]/K446-1)</f>
        <v/>
      </c>
      <c r="M445" s="29">
        <v>41267</v>
      </c>
      <c r="O445" s="33" t="str">
        <f>IF(ISBLANK(N446),"",Long3[[#This Row],[Adj Close]]/N446-1)</f>
        <v/>
      </c>
      <c r="P445" s="37">
        <v>41267</v>
      </c>
      <c r="R445" s="36" t="str">
        <f>IF(ISBLANK(Q446),"",Long4[[#This Row],[Adj Close]]/Q446-1)</f>
        <v/>
      </c>
      <c r="V445" s="37">
        <v>41267</v>
      </c>
      <c r="X445" s="36" t="str">
        <f>IF(ISBLANK(W446),"",Long6[[#This Row],[Adj Close]]/W446-1)</f>
        <v/>
      </c>
      <c r="AE445" s="29">
        <v>41267</v>
      </c>
      <c r="AG445" s="33" t="str">
        <f>IF(ISBLANK(AF446),"",Short0[[#This Row],[Adj Close]]/AF446-1)</f>
        <v/>
      </c>
      <c r="AH445" s="37">
        <v>41267</v>
      </c>
      <c r="AJ445" s="36" t="str">
        <f>IF(ISBLANK(AI446),"",Short1[[#This Row],[Adj Close]]/AI446-1)</f>
        <v/>
      </c>
      <c r="AK445" s="29">
        <v>41267</v>
      </c>
      <c r="AM445" s="33" t="str">
        <f>IF(ISBLANK(AL446),"",Short2[[#This Row],[Adj Close]]/AL446-1)</f>
        <v/>
      </c>
      <c r="AN445" s="37">
        <v>41267</v>
      </c>
      <c r="AP445" s="36" t="str">
        <f>IF(ISBLANK(AO446),"",Short3[[#This Row],[Adj Close]]/AO446-1)</f>
        <v/>
      </c>
    </row>
    <row r="446" spans="1:42" x14ac:dyDescent="0.25">
      <c r="A446" s="37">
        <v>41260</v>
      </c>
      <c r="B446" s="39">
        <v>1430.150024</v>
      </c>
      <c r="C446" s="36">
        <f>IF(ISBLANK(B447), "", GSPC[[#This Row],[Adj Close]]/B447-1)</f>
        <v>1.1722059250817596E-2</v>
      </c>
      <c r="D446" s="37">
        <v>41260</v>
      </c>
      <c r="E446"/>
      <c r="F446" s="36" t="str">
        <f>IF(ISBLANK(E447), "", Long0[[#This Row],[Adj Close]]/E447-1)</f>
        <v/>
      </c>
      <c r="G446" s="29">
        <v>41260</v>
      </c>
      <c r="H446"/>
      <c r="I446" s="33" t="str">
        <f>IF(ISBLANK(H447),"",Long1[[#This Row],[Adj Close]]/H447-1)</f>
        <v/>
      </c>
      <c r="J446" s="37">
        <v>41260</v>
      </c>
      <c r="K446"/>
      <c r="L446" s="36" t="str">
        <f>IF(ISBLANK(K447),"",Long2[[#This Row],[Adj Close]]/K447-1)</f>
        <v/>
      </c>
      <c r="M446" s="29">
        <v>41260</v>
      </c>
      <c r="O446" s="33" t="str">
        <f>IF(ISBLANK(N447),"",Long3[[#This Row],[Adj Close]]/N447-1)</f>
        <v/>
      </c>
      <c r="P446" s="37">
        <v>41260</v>
      </c>
      <c r="R446" s="36" t="str">
        <f>IF(ISBLANK(Q447),"",Long4[[#This Row],[Adj Close]]/Q447-1)</f>
        <v/>
      </c>
      <c r="V446" s="37">
        <v>41260</v>
      </c>
      <c r="X446" s="36" t="str">
        <f>IF(ISBLANK(W447),"",Long6[[#This Row],[Adj Close]]/W447-1)</f>
        <v/>
      </c>
      <c r="AE446" s="29">
        <v>41260</v>
      </c>
      <c r="AG446" s="33" t="str">
        <f>IF(ISBLANK(AF447),"",Short0[[#This Row],[Adj Close]]/AF447-1)</f>
        <v/>
      </c>
      <c r="AH446" s="37">
        <v>41260</v>
      </c>
      <c r="AJ446" s="36" t="str">
        <f>IF(ISBLANK(AI447),"",Short1[[#This Row],[Adj Close]]/AI447-1)</f>
        <v/>
      </c>
      <c r="AK446" s="29">
        <v>41260</v>
      </c>
      <c r="AM446" s="33" t="str">
        <f>IF(ISBLANK(AL447),"",Short2[[#This Row],[Adj Close]]/AL447-1)</f>
        <v/>
      </c>
      <c r="AN446" s="37">
        <v>41260</v>
      </c>
      <c r="AP446" s="36" t="str">
        <f>IF(ISBLANK(AO447),"",Short3[[#This Row],[Adj Close]]/AO447-1)</f>
        <v/>
      </c>
    </row>
    <row r="447" spans="1:42" x14ac:dyDescent="0.25">
      <c r="A447" s="37">
        <v>41253</v>
      </c>
      <c r="B447" s="39">
        <v>1413.579956</v>
      </c>
      <c r="C447" s="36">
        <f>IF(ISBLANK(B448), "", GSPC[[#This Row],[Adj Close]]/B448-1)</f>
        <v>-3.166268358387514E-3</v>
      </c>
      <c r="D447" s="37">
        <v>41253</v>
      </c>
      <c r="E447"/>
      <c r="F447" s="36" t="str">
        <f>IF(ISBLANK(E448), "", Long0[[#This Row],[Adj Close]]/E448-1)</f>
        <v/>
      </c>
      <c r="G447" s="29">
        <v>41253</v>
      </c>
      <c r="H447"/>
      <c r="I447" s="33" t="str">
        <f>IF(ISBLANK(H448),"",Long1[[#This Row],[Adj Close]]/H448-1)</f>
        <v/>
      </c>
      <c r="J447" s="37">
        <v>41253</v>
      </c>
      <c r="K447"/>
      <c r="L447" s="36" t="str">
        <f>IF(ISBLANK(K448),"",Long2[[#This Row],[Adj Close]]/K448-1)</f>
        <v/>
      </c>
      <c r="M447" s="29">
        <v>41253</v>
      </c>
      <c r="O447" s="33" t="str">
        <f>IF(ISBLANK(N448),"",Long3[[#This Row],[Adj Close]]/N448-1)</f>
        <v/>
      </c>
      <c r="P447" s="37">
        <v>41253</v>
      </c>
      <c r="R447" s="36" t="str">
        <f>IF(ISBLANK(Q448),"",Long4[[#This Row],[Adj Close]]/Q448-1)</f>
        <v/>
      </c>
      <c r="V447" s="37">
        <v>41253</v>
      </c>
      <c r="X447" s="36" t="str">
        <f>IF(ISBLANK(W448),"",Long6[[#This Row],[Adj Close]]/W448-1)</f>
        <v/>
      </c>
      <c r="AE447" s="29">
        <v>41253</v>
      </c>
      <c r="AG447" s="33" t="str">
        <f>IF(ISBLANK(AF448),"",Short0[[#This Row],[Adj Close]]/AF448-1)</f>
        <v/>
      </c>
      <c r="AH447" s="37">
        <v>41253</v>
      </c>
      <c r="AJ447" s="36" t="str">
        <f>IF(ISBLANK(AI448),"",Short1[[#This Row],[Adj Close]]/AI448-1)</f>
        <v/>
      </c>
      <c r="AK447" s="29">
        <v>41253</v>
      </c>
      <c r="AM447" s="33" t="str">
        <f>IF(ISBLANK(AL448),"",Short2[[#This Row],[Adj Close]]/AL448-1)</f>
        <v/>
      </c>
      <c r="AN447" s="37">
        <v>41253</v>
      </c>
      <c r="AP447" s="36" t="str">
        <f>IF(ISBLANK(AO448),"",Short3[[#This Row],[Adj Close]]/AO448-1)</f>
        <v/>
      </c>
    </row>
    <row r="448" spans="1:42" x14ac:dyDescent="0.25">
      <c r="A448" s="37">
        <v>41246</v>
      </c>
      <c r="B448" s="39">
        <v>1418.0699460000001</v>
      </c>
      <c r="C448" s="36">
        <f>IF(ISBLANK(B449), "", GSPC[[#This Row],[Adj Close]]/B449-1)</f>
        <v>1.3344998008284481E-3</v>
      </c>
      <c r="D448" s="37">
        <v>41246</v>
      </c>
      <c r="E448"/>
      <c r="F448" s="36" t="str">
        <f>IF(ISBLANK(E449), "", Long0[[#This Row],[Adj Close]]/E449-1)</f>
        <v/>
      </c>
      <c r="G448" s="29">
        <v>41246</v>
      </c>
      <c r="H448"/>
      <c r="I448" s="33" t="str">
        <f>IF(ISBLANK(H449),"",Long1[[#This Row],[Adj Close]]/H449-1)</f>
        <v/>
      </c>
      <c r="J448" s="37">
        <v>41246</v>
      </c>
      <c r="K448"/>
      <c r="L448" s="36" t="str">
        <f>IF(ISBLANK(K449),"",Long2[[#This Row],[Adj Close]]/K449-1)</f>
        <v/>
      </c>
      <c r="M448" s="29">
        <v>41246</v>
      </c>
      <c r="O448" s="33" t="str">
        <f>IF(ISBLANK(N449),"",Long3[[#This Row],[Adj Close]]/N449-1)</f>
        <v/>
      </c>
      <c r="P448" s="37">
        <v>41246</v>
      </c>
      <c r="R448" s="36" t="str">
        <f>IF(ISBLANK(Q449),"",Long4[[#This Row],[Adj Close]]/Q449-1)</f>
        <v/>
      </c>
      <c r="V448" s="37">
        <v>41246</v>
      </c>
      <c r="X448" s="36" t="str">
        <f>IF(ISBLANK(W449),"",Long6[[#This Row],[Adj Close]]/W449-1)</f>
        <v/>
      </c>
      <c r="AE448" s="29">
        <v>41246</v>
      </c>
      <c r="AG448" s="33" t="str">
        <f>IF(ISBLANK(AF449),"",Short0[[#This Row],[Adj Close]]/AF449-1)</f>
        <v/>
      </c>
      <c r="AH448" s="37">
        <v>41246</v>
      </c>
      <c r="AJ448" s="36" t="str">
        <f>IF(ISBLANK(AI449),"",Short1[[#This Row],[Adj Close]]/AI449-1)</f>
        <v/>
      </c>
      <c r="AK448" s="29">
        <v>41246</v>
      </c>
      <c r="AM448" s="33" t="str">
        <f>IF(ISBLANK(AL449),"",Short2[[#This Row],[Adj Close]]/AL449-1)</f>
        <v/>
      </c>
      <c r="AN448" s="37">
        <v>41246</v>
      </c>
      <c r="AP448" s="36" t="str">
        <f>IF(ISBLANK(AO449),"",Short3[[#This Row],[Adj Close]]/AO449-1)</f>
        <v/>
      </c>
    </row>
    <row r="449" spans="1:42" x14ac:dyDescent="0.25">
      <c r="A449" s="37">
        <v>41239</v>
      </c>
      <c r="B449" s="39">
        <v>1416.1800539999999</v>
      </c>
      <c r="C449" s="36">
        <f>IF(ISBLANK(B450), "", GSPC[[#This Row],[Adj Close]]/B450-1)</f>
        <v>4.9888442538179589E-3</v>
      </c>
      <c r="D449" s="37">
        <v>41239</v>
      </c>
      <c r="E449"/>
      <c r="F449" s="36" t="str">
        <f>IF(ISBLANK(E450), "", Long0[[#This Row],[Adj Close]]/E450-1)</f>
        <v/>
      </c>
      <c r="G449" s="29">
        <v>41239</v>
      </c>
      <c r="H449"/>
      <c r="I449" s="33" t="str">
        <f>IF(ISBLANK(H450),"",Long1[[#This Row],[Adj Close]]/H450-1)</f>
        <v/>
      </c>
      <c r="J449" s="37">
        <v>41239</v>
      </c>
      <c r="K449"/>
      <c r="L449" s="36" t="str">
        <f>IF(ISBLANK(K450),"",Long2[[#This Row],[Adj Close]]/K450-1)</f>
        <v/>
      </c>
      <c r="M449" s="29">
        <v>41239</v>
      </c>
      <c r="O449" s="33" t="str">
        <f>IF(ISBLANK(N450),"",Long3[[#This Row],[Adj Close]]/N450-1)</f>
        <v/>
      </c>
      <c r="P449" s="37">
        <v>41239</v>
      </c>
      <c r="R449" s="36" t="str">
        <f>IF(ISBLANK(Q450),"",Long4[[#This Row],[Adj Close]]/Q450-1)</f>
        <v/>
      </c>
      <c r="V449" s="37">
        <v>41239</v>
      </c>
      <c r="X449" s="36" t="str">
        <f>IF(ISBLANK(W450),"",Long6[[#This Row],[Adj Close]]/W450-1)</f>
        <v/>
      </c>
      <c r="AE449" s="29">
        <v>41239</v>
      </c>
      <c r="AG449" s="33" t="str">
        <f>IF(ISBLANK(AF450),"",Short0[[#This Row],[Adj Close]]/AF450-1)</f>
        <v/>
      </c>
      <c r="AH449" s="37">
        <v>41239</v>
      </c>
      <c r="AJ449" s="36" t="str">
        <f>IF(ISBLANK(AI450),"",Short1[[#This Row],[Adj Close]]/AI450-1)</f>
        <v/>
      </c>
      <c r="AK449" s="29">
        <v>41239</v>
      </c>
      <c r="AM449" s="33" t="str">
        <f>IF(ISBLANK(AL450),"",Short2[[#This Row],[Adj Close]]/AL450-1)</f>
        <v/>
      </c>
      <c r="AN449" s="37">
        <v>41239</v>
      </c>
      <c r="AP449" s="36" t="str">
        <f>IF(ISBLANK(AO450),"",Short3[[#This Row],[Adj Close]]/AO450-1)</f>
        <v/>
      </c>
    </row>
    <row r="450" spans="1:42" x14ac:dyDescent="0.25">
      <c r="A450" s="37">
        <v>41232</v>
      </c>
      <c r="B450" s="39">
        <v>1409.150024</v>
      </c>
      <c r="C450" s="36">
        <f>IF(ISBLANK(B451), "", GSPC[[#This Row],[Adj Close]]/B451-1)</f>
        <v>3.6231151880198542E-2</v>
      </c>
      <c r="D450" s="37">
        <v>41232</v>
      </c>
      <c r="E450"/>
      <c r="F450" s="36" t="str">
        <f>IF(ISBLANK(E451), "", Long0[[#This Row],[Adj Close]]/E451-1)</f>
        <v/>
      </c>
      <c r="G450" s="29">
        <v>41232</v>
      </c>
      <c r="H450"/>
      <c r="I450" s="33" t="str">
        <f>IF(ISBLANK(H451),"",Long1[[#This Row],[Adj Close]]/H451-1)</f>
        <v/>
      </c>
      <c r="J450" s="37">
        <v>41232</v>
      </c>
      <c r="K450"/>
      <c r="L450" s="36" t="str">
        <f>IF(ISBLANK(K451),"",Long2[[#This Row],[Adj Close]]/K451-1)</f>
        <v/>
      </c>
      <c r="M450" s="29">
        <v>41232</v>
      </c>
      <c r="O450" s="33" t="str">
        <f>IF(ISBLANK(N451),"",Long3[[#This Row],[Adj Close]]/N451-1)</f>
        <v/>
      </c>
      <c r="P450" s="37">
        <v>41232</v>
      </c>
      <c r="R450" s="36" t="str">
        <f>IF(ISBLANK(Q451),"",Long4[[#This Row],[Adj Close]]/Q451-1)</f>
        <v/>
      </c>
      <c r="V450" s="37">
        <v>41232</v>
      </c>
      <c r="X450" s="36" t="str">
        <f>IF(ISBLANK(W451),"",Long6[[#This Row],[Adj Close]]/W451-1)</f>
        <v/>
      </c>
      <c r="AE450" s="29">
        <v>41232</v>
      </c>
      <c r="AG450" s="33" t="str">
        <f>IF(ISBLANK(AF451),"",Short0[[#This Row],[Adj Close]]/AF451-1)</f>
        <v/>
      </c>
      <c r="AH450" s="37">
        <v>41232</v>
      </c>
      <c r="AJ450" s="36" t="str">
        <f>IF(ISBLANK(AI451),"",Short1[[#This Row],[Adj Close]]/AI451-1)</f>
        <v/>
      </c>
      <c r="AK450" s="29">
        <v>41232</v>
      </c>
      <c r="AM450" s="33" t="str">
        <f>IF(ISBLANK(AL451),"",Short2[[#This Row],[Adj Close]]/AL451-1)</f>
        <v/>
      </c>
      <c r="AN450" s="37">
        <v>41232</v>
      </c>
      <c r="AP450" s="36" t="str">
        <f>IF(ISBLANK(AO451),"",Short3[[#This Row],[Adj Close]]/AO451-1)</f>
        <v/>
      </c>
    </row>
    <row r="451" spans="1:42" x14ac:dyDescent="0.25">
      <c r="A451" s="37">
        <v>41225</v>
      </c>
      <c r="B451" s="39">
        <v>1359.880005</v>
      </c>
      <c r="C451" s="36">
        <f>IF(ISBLANK(B452), "", GSPC[[#This Row],[Adj Close]]/B452-1)</f>
        <v>-1.4472566835048495E-2</v>
      </c>
      <c r="D451" s="37">
        <v>41225</v>
      </c>
      <c r="E451"/>
      <c r="F451" s="36" t="str">
        <f>IF(ISBLANK(E452), "", Long0[[#This Row],[Adj Close]]/E452-1)</f>
        <v/>
      </c>
      <c r="G451" s="29">
        <v>41225</v>
      </c>
      <c r="H451"/>
      <c r="I451" s="33" t="str">
        <f>IF(ISBLANK(H452),"",Long1[[#This Row],[Adj Close]]/H452-1)</f>
        <v/>
      </c>
      <c r="J451" s="37">
        <v>41225</v>
      </c>
      <c r="K451"/>
      <c r="L451" s="36" t="str">
        <f>IF(ISBLANK(K452),"",Long2[[#This Row],[Adj Close]]/K452-1)</f>
        <v/>
      </c>
      <c r="M451" s="29">
        <v>41225</v>
      </c>
      <c r="O451" s="33" t="str">
        <f>IF(ISBLANK(N452),"",Long3[[#This Row],[Adj Close]]/N452-1)</f>
        <v/>
      </c>
      <c r="P451" s="37">
        <v>41225</v>
      </c>
      <c r="R451" s="36" t="str">
        <f>IF(ISBLANK(Q452),"",Long4[[#This Row],[Adj Close]]/Q452-1)</f>
        <v/>
      </c>
      <c r="V451" s="37">
        <v>41225</v>
      </c>
      <c r="X451" s="36" t="str">
        <f>IF(ISBLANK(W452),"",Long6[[#This Row],[Adj Close]]/W452-1)</f>
        <v/>
      </c>
      <c r="AE451" s="29">
        <v>41225</v>
      </c>
      <c r="AG451" s="33" t="str">
        <f>IF(ISBLANK(AF452),"",Short0[[#This Row],[Adj Close]]/AF452-1)</f>
        <v/>
      </c>
      <c r="AH451" s="37">
        <v>41225</v>
      </c>
      <c r="AJ451" s="36" t="str">
        <f>IF(ISBLANK(AI452),"",Short1[[#This Row],[Adj Close]]/AI452-1)</f>
        <v/>
      </c>
      <c r="AK451" s="29">
        <v>41225</v>
      </c>
      <c r="AM451" s="33" t="str">
        <f>IF(ISBLANK(AL452),"",Short2[[#This Row],[Adj Close]]/AL452-1)</f>
        <v/>
      </c>
      <c r="AN451" s="37">
        <v>41225</v>
      </c>
      <c r="AP451" s="36" t="str">
        <f>IF(ISBLANK(AO452),"",Short3[[#This Row],[Adj Close]]/AO452-1)</f>
        <v/>
      </c>
    </row>
    <row r="452" spans="1:42" x14ac:dyDescent="0.25">
      <c r="A452" s="37">
        <v>41218</v>
      </c>
      <c r="B452" s="39">
        <v>1379.849976</v>
      </c>
      <c r="C452" s="36">
        <f>IF(ISBLANK(B453), "", GSPC[[#This Row],[Adj Close]]/B453-1)</f>
        <v>-2.4289334033501198E-2</v>
      </c>
      <c r="D452" s="37">
        <v>41218</v>
      </c>
      <c r="E452"/>
      <c r="F452" s="36" t="str">
        <f>IF(ISBLANK(E453), "", Long0[[#This Row],[Adj Close]]/E453-1)</f>
        <v/>
      </c>
      <c r="G452" s="29">
        <v>41218</v>
      </c>
      <c r="H452"/>
      <c r="I452" s="33" t="str">
        <f>IF(ISBLANK(H453),"",Long1[[#This Row],[Adj Close]]/H453-1)</f>
        <v/>
      </c>
      <c r="J452" s="37">
        <v>41218</v>
      </c>
      <c r="K452"/>
      <c r="L452" s="36" t="str">
        <f>IF(ISBLANK(K453),"",Long2[[#This Row],[Adj Close]]/K453-1)</f>
        <v/>
      </c>
      <c r="M452" s="29">
        <v>41218</v>
      </c>
      <c r="O452" s="33" t="str">
        <f>IF(ISBLANK(N453),"",Long3[[#This Row],[Adj Close]]/N453-1)</f>
        <v/>
      </c>
      <c r="P452" s="37">
        <v>41218</v>
      </c>
      <c r="R452" s="36" t="str">
        <f>IF(ISBLANK(Q453),"",Long4[[#This Row],[Adj Close]]/Q453-1)</f>
        <v/>
      </c>
      <c r="V452" s="37">
        <v>41218</v>
      </c>
      <c r="X452" s="36" t="str">
        <f>IF(ISBLANK(W453),"",Long6[[#This Row],[Adj Close]]/W453-1)</f>
        <v/>
      </c>
      <c r="AE452" s="29">
        <v>41218</v>
      </c>
      <c r="AG452" s="33" t="str">
        <f>IF(ISBLANK(AF453),"",Short0[[#This Row],[Adj Close]]/AF453-1)</f>
        <v/>
      </c>
      <c r="AH452" s="37">
        <v>41218</v>
      </c>
      <c r="AJ452" s="36" t="str">
        <f>IF(ISBLANK(AI453),"",Short1[[#This Row],[Adj Close]]/AI453-1)</f>
        <v/>
      </c>
      <c r="AK452" s="29">
        <v>41218</v>
      </c>
      <c r="AM452" s="33" t="str">
        <f>IF(ISBLANK(AL453),"",Short2[[#This Row],[Adj Close]]/AL453-1)</f>
        <v/>
      </c>
      <c r="AN452" s="37">
        <v>41218</v>
      </c>
      <c r="AP452" s="36" t="str">
        <f>IF(ISBLANK(AO453),"",Short3[[#This Row],[Adj Close]]/AO453-1)</f>
        <v/>
      </c>
    </row>
    <row r="453" spans="1:42" x14ac:dyDescent="0.25">
      <c r="A453" s="37">
        <v>41211</v>
      </c>
      <c r="B453" s="39">
        <v>1414.1999510000001</v>
      </c>
      <c r="C453" s="36">
        <f>IF(ISBLANK(B454), "", GSPC[[#This Row],[Adj Close]]/B454-1)</f>
        <v>1.6006417372111947E-3</v>
      </c>
      <c r="D453" s="37">
        <v>41211</v>
      </c>
      <c r="E453"/>
      <c r="F453" s="36" t="str">
        <f>IF(ISBLANK(E454), "", Long0[[#This Row],[Adj Close]]/E454-1)</f>
        <v/>
      </c>
      <c r="G453" s="29">
        <v>41211</v>
      </c>
      <c r="H453"/>
      <c r="I453" s="33" t="str">
        <f>IF(ISBLANK(H454),"",Long1[[#This Row],[Adj Close]]/H454-1)</f>
        <v/>
      </c>
      <c r="J453" s="37">
        <v>41211</v>
      </c>
      <c r="K453"/>
      <c r="L453" s="36" t="str">
        <f>IF(ISBLANK(K454),"",Long2[[#This Row],[Adj Close]]/K454-1)</f>
        <v/>
      </c>
      <c r="M453" s="29">
        <v>41211</v>
      </c>
      <c r="O453" s="33" t="str">
        <f>IF(ISBLANK(N454),"",Long3[[#This Row],[Adj Close]]/N454-1)</f>
        <v/>
      </c>
      <c r="P453" s="37">
        <v>41211</v>
      </c>
      <c r="R453" s="36" t="str">
        <f>IF(ISBLANK(Q454),"",Long4[[#This Row],[Adj Close]]/Q454-1)</f>
        <v/>
      </c>
      <c r="V453" s="37">
        <v>41211</v>
      </c>
      <c r="X453" s="36" t="str">
        <f>IF(ISBLANK(W454),"",Long6[[#This Row],[Adj Close]]/W454-1)</f>
        <v/>
      </c>
      <c r="AE453" s="29">
        <v>41211</v>
      </c>
      <c r="AG453" s="33" t="str">
        <f>IF(ISBLANK(AF454),"",Short0[[#This Row],[Adj Close]]/AF454-1)</f>
        <v/>
      </c>
      <c r="AH453" s="37">
        <v>41211</v>
      </c>
      <c r="AJ453" s="36" t="str">
        <f>IF(ISBLANK(AI454),"",Short1[[#This Row],[Adj Close]]/AI454-1)</f>
        <v/>
      </c>
      <c r="AK453" s="29">
        <v>41211</v>
      </c>
      <c r="AM453" s="33" t="str">
        <f>IF(ISBLANK(AL454),"",Short2[[#This Row],[Adj Close]]/AL454-1)</f>
        <v/>
      </c>
      <c r="AN453" s="37">
        <v>41211</v>
      </c>
      <c r="AP453" s="36" t="str">
        <f>IF(ISBLANK(AO454),"",Short3[[#This Row],[Adj Close]]/AO454-1)</f>
        <v/>
      </c>
    </row>
    <row r="454" spans="1:42" x14ac:dyDescent="0.25">
      <c r="A454" s="37">
        <v>41204</v>
      </c>
      <c r="B454" s="39">
        <v>1411.9399410000001</v>
      </c>
      <c r="C454" s="36">
        <f>IF(ISBLANK(B455), "", GSPC[[#This Row],[Adj Close]]/B455-1)</f>
        <v>-1.4827064712143456E-2</v>
      </c>
      <c r="D454" s="37">
        <v>41204</v>
      </c>
      <c r="E454"/>
      <c r="F454" s="36" t="str">
        <f>IF(ISBLANK(E455), "", Long0[[#This Row],[Adj Close]]/E455-1)</f>
        <v/>
      </c>
      <c r="G454" s="29">
        <v>41204</v>
      </c>
      <c r="H454"/>
      <c r="I454" s="33" t="str">
        <f>IF(ISBLANK(H455),"",Long1[[#This Row],[Adj Close]]/H455-1)</f>
        <v/>
      </c>
      <c r="J454" s="37">
        <v>41204</v>
      </c>
      <c r="K454"/>
      <c r="L454" s="36" t="str">
        <f>IF(ISBLANK(K455),"",Long2[[#This Row],[Adj Close]]/K455-1)</f>
        <v/>
      </c>
      <c r="M454" s="29">
        <v>41204</v>
      </c>
      <c r="O454" s="33" t="str">
        <f>IF(ISBLANK(N455),"",Long3[[#This Row],[Adj Close]]/N455-1)</f>
        <v/>
      </c>
      <c r="P454" s="37">
        <v>41204</v>
      </c>
      <c r="R454" s="36" t="str">
        <f>IF(ISBLANK(Q455),"",Long4[[#This Row],[Adj Close]]/Q455-1)</f>
        <v/>
      </c>
      <c r="V454" s="37">
        <v>41204</v>
      </c>
      <c r="X454" s="36" t="str">
        <f>IF(ISBLANK(W455),"",Long6[[#This Row],[Adj Close]]/W455-1)</f>
        <v/>
      </c>
      <c r="AE454" s="29">
        <v>41204</v>
      </c>
      <c r="AG454" s="33" t="str">
        <f>IF(ISBLANK(AF455),"",Short0[[#This Row],[Adj Close]]/AF455-1)</f>
        <v/>
      </c>
      <c r="AH454" s="37">
        <v>41204</v>
      </c>
      <c r="AJ454" s="36" t="str">
        <f>IF(ISBLANK(AI455),"",Short1[[#This Row],[Adj Close]]/AI455-1)</f>
        <v/>
      </c>
      <c r="AK454" s="29">
        <v>41204</v>
      </c>
      <c r="AM454" s="33" t="str">
        <f>IF(ISBLANK(AL455),"",Short2[[#This Row],[Adj Close]]/AL455-1)</f>
        <v/>
      </c>
      <c r="AN454" s="37">
        <v>41204</v>
      </c>
      <c r="AP454" s="36" t="str">
        <f>IF(ISBLANK(AO455),"",Short3[[#This Row],[Adj Close]]/AO455-1)</f>
        <v/>
      </c>
    </row>
    <row r="455" spans="1:42" x14ac:dyDescent="0.25">
      <c r="A455" s="37">
        <v>41197</v>
      </c>
      <c r="B455" s="39">
        <v>1433.1899410000001</v>
      </c>
      <c r="C455" s="36">
        <f>IF(ISBLANK(B456), "", GSPC[[#This Row],[Adj Close]]/B456-1)</f>
        <v>3.2199407174053896E-3</v>
      </c>
      <c r="D455" s="37">
        <v>41197</v>
      </c>
      <c r="E455"/>
      <c r="F455" s="36" t="str">
        <f>IF(ISBLANK(E456), "", Long0[[#This Row],[Adj Close]]/E456-1)</f>
        <v/>
      </c>
      <c r="G455" s="29">
        <v>41197</v>
      </c>
      <c r="H455"/>
      <c r="I455" s="33" t="str">
        <f>IF(ISBLANK(H456),"",Long1[[#This Row],[Adj Close]]/H456-1)</f>
        <v/>
      </c>
      <c r="J455" s="37">
        <v>41197</v>
      </c>
      <c r="K455"/>
      <c r="L455" s="36" t="str">
        <f>IF(ISBLANK(K456),"",Long2[[#This Row],[Adj Close]]/K456-1)</f>
        <v/>
      </c>
      <c r="M455" s="29">
        <v>41197</v>
      </c>
      <c r="O455" s="33" t="str">
        <f>IF(ISBLANK(N456),"",Long3[[#This Row],[Adj Close]]/N456-1)</f>
        <v/>
      </c>
      <c r="P455" s="37">
        <v>41197</v>
      </c>
      <c r="R455" s="36" t="str">
        <f>IF(ISBLANK(Q456),"",Long4[[#This Row],[Adj Close]]/Q456-1)</f>
        <v/>
      </c>
      <c r="V455" s="37">
        <v>41197</v>
      </c>
      <c r="X455" s="36" t="str">
        <f>IF(ISBLANK(W456),"",Long6[[#This Row],[Adj Close]]/W456-1)</f>
        <v/>
      </c>
      <c r="AE455" s="29">
        <v>41197</v>
      </c>
      <c r="AG455" s="33" t="str">
        <f>IF(ISBLANK(AF456),"",Short0[[#This Row],[Adj Close]]/AF456-1)</f>
        <v/>
      </c>
      <c r="AH455" s="37">
        <v>41197</v>
      </c>
      <c r="AJ455" s="36" t="str">
        <f>IF(ISBLANK(AI456),"",Short1[[#This Row],[Adj Close]]/AI456-1)</f>
        <v/>
      </c>
      <c r="AK455" s="29">
        <v>41197</v>
      </c>
      <c r="AM455" s="33" t="str">
        <f>IF(ISBLANK(AL456),"",Short2[[#This Row],[Adj Close]]/AL456-1)</f>
        <v/>
      </c>
      <c r="AN455" s="37">
        <v>41197</v>
      </c>
      <c r="AP455" s="36" t="str">
        <f>IF(ISBLANK(AO456),"",Short3[[#This Row],[Adj Close]]/AO456-1)</f>
        <v/>
      </c>
    </row>
    <row r="456" spans="1:42" x14ac:dyDescent="0.25">
      <c r="A456" s="37">
        <v>41190</v>
      </c>
      <c r="B456" s="39">
        <v>1428.589966</v>
      </c>
      <c r="C456" s="36">
        <f>IF(ISBLANK(B457), "", GSPC[[#This Row],[Adj Close]]/B457-1)</f>
        <v>-2.2136643647964749E-2</v>
      </c>
      <c r="D456" s="37">
        <v>41190</v>
      </c>
      <c r="E456"/>
      <c r="F456" s="36" t="str">
        <f>IF(ISBLANK(E457), "", Long0[[#This Row],[Adj Close]]/E457-1)</f>
        <v/>
      </c>
      <c r="G456" s="29">
        <v>41190</v>
      </c>
      <c r="H456"/>
      <c r="I456" s="33" t="str">
        <f>IF(ISBLANK(H457),"",Long1[[#This Row],[Adj Close]]/H457-1)</f>
        <v/>
      </c>
      <c r="J456" s="37">
        <v>41190</v>
      </c>
      <c r="K456"/>
      <c r="L456" s="36" t="str">
        <f>IF(ISBLANK(K457),"",Long2[[#This Row],[Adj Close]]/K457-1)</f>
        <v/>
      </c>
      <c r="M456" s="29">
        <v>41190</v>
      </c>
      <c r="O456" s="33" t="str">
        <f>IF(ISBLANK(N457),"",Long3[[#This Row],[Adj Close]]/N457-1)</f>
        <v/>
      </c>
      <c r="P456" s="37">
        <v>41190</v>
      </c>
      <c r="R456" s="36" t="str">
        <f>IF(ISBLANK(Q457),"",Long4[[#This Row],[Adj Close]]/Q457-1)</f>
        <v/>
      </c>
      <c r="V456" s="37">
        <v>41190</v>
      </c>
      <c r="X456" s="36" t="str">
        <f>IF(ISBLANK(W457),"",Long6[[#This Row],[Adj Close]]/W457-1)</f>
        <v/>
      </c>
      <c r="AE456" s="29">
        <v>41190</v>
      </c>
      <c r="AG456" s="33" t="str">
        <f>IF(ISBLANK(AF457),"",Short0[[#This Row],[Adj Close]]/AF457-1)</f>
        <v/>
      </c>
      <c r="AH456" s="37">
        <v>41190</v>
      </c>
      <c r="AJ456" s="36" t="str">
        <f>IF(ISBLANK(AI457),"",Short1[[#This Row],[Adj Close]]/AI457-1)</f>
        <v/>
      </c>
      <c r="AK456" s="29">
        <v>41190</v>
      </c>
      <c r="AM456" s="33" t="str">
        <f>IF(ISBLANK(AL457),"",Short2[[#This Row],[Adj Close]]/AL457-1)</f>
        <v/>
      </c>
      <c r="AN456" s="37">
        <v>41190</v>
      </c>
      <c r="AP456" s="36" t="str">
        <f>IF(ISBLANK(AO457),"",Short3[[#This Row],[Adj Close]]/AO457-1)</f>
        <v/>
      </c>
    </row>
    <row r="457" spans="1:42" x14ac:dyDescent="0.25">
      <c r="A457" s="37">
        <v>41183</v>
      </c>
      <c r="B457" s="39">
        <v>1460.9300539999999</v>
      </c>
      <c r="C457" s="36">
        <f>IF(ISBLANK(B458), "", GSPC[[#This Row],[Adj Close]]/B458-1)</f>
        <v>1.406290780069841E-2</v>
      </c>
      <c r="D457" s="37">
        <v>41183</v>
      </c>
      <c r="E457"/>
      <c r="F457" s="36" t="str">
        <f>IF(ISBLANK(E458), "", Long0[[#This Row],[Adj Close]]/E458-1)</f>
        <v/>
      </c>
      <c r="G457" s="29">
        <v>41183</v>
      </c>
      <c r="H457"/>
      <c r="I457" s="33" t="str">
        <f>IF(ISBLANK(H458),"",Long1[[#This Row],[Adj Close]]/H458-1)</f>
        <v/>
      </c>
      <c r="J457" s="37">
        <v>41183</v>
      </c>
      <c r="K457"/>
      <c r="L457" s="36" t="str">
        <f>IF(ISBLANK(K458),"",Long2[[#This Row],[Adj Close]]/K458-1)</f>
        <v/>
      </c>
      <c r="M457" s="29">
        <v>41183</v>
      </c>
      <c r="O457" s="33" t="str">
        <f>IF(ISBLANK(N458),"",Long3[[#This Row],[Adj Close]]/N458-1)</f>
        <v/>
      </c>
      <c r="P457" s="37">
        <v>41183</v>
      </c>
      <c r="R457" s="36" t="str">
        <f>IF(ISBLANK(Q458),"",Long4[[#This Row],[Adj Close]]/Q458-1)</f>
        <v/>
      </c>
      <c r="V457" s="37">
        <v>41183</v>
      </c>
      <c r="X457" s="36" t="str">
        <f>IF(ISBLANK(W458),"",Long6[[#This Row],[Adj Close]]/W458-1)</f>
        <v/>
      </c>
      <c r="AE457" s="29">
        <v>41183</v>
      </c>
      <c r="AG457" s="33" t="str">
        <f>IF(ISBLANK(AF458),"",Short0[[#This Row],[Adj Close]]/AF458-1)</f>
        <v/>
      </c>
      <c r="AH457" s="37">
        <v>41183</v>
      </c>
      <c r="AJ457" s="36" t="str">
        <f>IF(ISBLANK(AI458),"",Short1[[#This Row],[Adj Close]]/AI458-1)</f>
        <v/>
      </c>
      <c r="AK457" s="29">
        <v>41183</v>
      </c>
      <c r="AM457" s="33" t="str">
        <f>IF(ISBLANK(AL458),"",Short2[[#This Row],[Adj Close]]/AL458-1)</f>
        <v/>
      </c>
      <c r="AN457" s="37">
        <v>41183</v>
      </c>
      <c r="AP457" s="36" t="str">
        <f>IF(ISBLANK(AO458),"",Short3[[#This Row],[Adj Close]]/AO458-1)</f>
        <v/>
      </c>
    </row>
    <row r="458" spans="1:42" x14ac:dyDescent="0.25">
      <c r="A458" s="37">
        <v>41176</v>
      </c>
      <c r="B458" s="39">
        <v>1440.670044</v>
      </c>
      <c r="C458" s="36">
        <f>IF(ISBLANK(B459), "", GSPC[[#This Row],[Adj Close]]/B459-1)</f>
        <v>-1.3341081176464153E-2</v>
      </c>
      <c r="D458" s="37">
        <v>41176</v>
      </c>
      <c r="E458"/>
      <c r="F458" s="36" t="str">
        <f>IF(ISBLANK(E459), "", Long0[[#This Row],[Adj Close]]/E459-1)</f>
        <v/>
      </c>
      <c r="G458" s="29">
        <v>41176</v>
      </c>
      <c r="H458"/>
      <c r="I458" s="33" t="str">
        <f>IF(ISBLANK(H459),"",Long1[[#This Row],[Adj Close]]/H459-1)</f>
        <v/>
      </c>
      <c r="J458" s="37">
        <v>41176</v>
      </c>
      <c r="K458"/>
      <c r="L458" s="36" t="str">
        <f>IF(ISBLANK(K459),"",Long2[[#This Row],[Adj Close]]/K459-1)</f>
        <v/>
      </c>
      <c r="M458" s="29">
        <v>41176</v>
      </c>
      <c r="O458" s="33" t="str">
        <f>IF(ISBLANK(N459),"",Long3[[#This Row],[Adj Close]]/N459-1)</f>
        <v/>
      </c>
      <c r="P458" s="37">
        <v>41176</v>
      </c>
      <c r="R458" s="36" t="str">
        <f>IF(ISBLANK(Q459),"",Long4[[#This Row],[Adj Close]]/Q459-1)</f>
        <v/>
      </c>
      <c r="V458" s="37">
        <v>41176</v>
      </c>
      <c r="X458" s="36" t="str">
        <f>IF(ISBLANK(W459),"",Long6[[#This Row],[Adj Close]]/W459-1)</f>
        <v/>
      </c>
      <c r="AE458" s="29">
        <v>41176</v>
      </c>
      <c r="AG458" s="33" t="str">
        <f>IF(ISBLANK(AF459),"",Short0[[#This Row],[Adj Close]]/AF459-1)</f>
        <v/>
      </c>
      <c r="AH458" s="37">
        <v>41176</v>
      </c>
      <c r="AJ458" s="36" t="str">
        <f>IF(ISBLANK(AI459),"",Short1[[#This Row],[Adj Close]]/AI459-1)</f>
        <v/>
      </c>
      <c r="AK458" s="29">
        <v>41176</v>
      </c>
      <c r="AM458" s="33" t="str">
        <f>IF(ISBLANK(AL459),"",Short2[[#This Row],[Adj Close]]/AL459-1)</f>
        <v/>
      </c>
      <c r="AN458" s="37">
        <v>41176</v>
      </c>
      <c r="AP458" s="36" t="str">
        <f>IF(ISBLANK(AO459),"",Short3[[#This Row],[Adj Close]]/AO459-1)</f>
        <v/>
      </c>
    </row>
    <row r="459" spans="1:42" x14ac:dyDescent="0.25">
      <c r="A459" s="37">
        <v>41169</v>
      </c>
      <c r="B459" s="39">
        <v>1460.150024</v>
      </c>
      <c r="C459" s="36">
        <f>IF(ISBLANK(B460), "", GSPC[[#This Row],[Adj Close]]/B460-1)</f>
        <v>-3.8341594679360824E-3</v>
      </c>
      <c r="D459" s="37">
        <v>41169</v>
      </c>
      <c r="E459"/>
      <c r="F459" s="36" t="str">
        <f>IF(ISBLANK(E460), "", Long0[[#This Row],[Adj Close]]/E460-1)</f>
        <v/>
      </c>
      <c r="G459" s="29">
        <v>41169</v>
      </c>
      <c r="H459"/>
      <c r="I459" s="33" t="str">
        <f>IF(ISBLANK(H460),"",Long1[[#This Row],[Adj Close]]/H460-1)</f>
        <v/>
      </c>
      <c r="J459" s="37">
        <v>41169</v>
      </c>
      <c r="K459"/>
      <c r="L459" s="36" t="str">
        <f>IF(ISBLANK(K460),"",Long2[[#This Row],[Adj Close]]/K460-1)</f>
        <v/>
      </c>
      <c r="M459" s="29">
        <v>41169</v>
      </c>
      <c r="O459" s="33" t="str">
        <f>IF(ISBLANK(N460),"",Long3[[#This Row],[Adj Close]]/N460-1)</f>
        <v/>
      </c>
      <c r="P459" s="37">
        <v>41169</v>
      </c>
      <c r="R459" s="36" t="str">
        <f>IF(ISBLANK(Q460),"",Long4[[#This Row],[Adj Close]]/Q460-1)</f>
        <v/>
      </c>
      <c r="V459" s="37">
        <v>41169</v>
      </c>
      <c r="X459" s="36" t="str">
        <f>IF(ISBLANK(W460),"",Long6[[#This Row],[Adj Close]]/W460-1)</f>
        <v/>
      </c>
      <c r="AE459" s="29">
        <v>41169</v>
      </c>
      <c r="AG459" s="33" t="str">
        <f>IF(ISBLANK(AF460),"",Short0[[#This Row],[Adj Close]]/AF460-1)</f>
        <v/>
      </c>
      <c r="AH459" s="37">
        <v>41169</v>
      </c>
      <c r="AJ459" s="36" t="str">
        <f>IF(ISBLANK(AI460),"",Short1[[#This Row],[Adj Close]]/AI460-1)</f>
        <v/>
      </c>
      <c r="AK459" s="29">
        <v>41169</v>
      </c>
      <c r="AM459" s="33" t="str">
        <f>IF(ISBLANK(AL460),"",Short2[[#This Row],[Adj Close]]/AL460-1)</f>
        <v/>
      </c>
      <c r="AN459" s="37">
        <v>41169</v>
      </c>
      <c r="AP459" s="36" t="str">
        <f>IF(ISBLANK(AO460),"",Short3[[#This Row],[Adj Close]]/AO460-1)</f>
        <v/>
      </c>
    </row>
    <row r="460" spans="1:42" x14ac:dyDescent="0.25">
      <c r="A460" s="37">
        <v>41162</v>
      </c>
      <c r="B460" s="39">
        <v>1465.7700199999999</v>
      </c>
      <c r="C460" s="36">
        <f>IF(ISBLANK(B461), "", GSPC[[#This Row],[Adj Close]]/B461-1)</f>
        <v>1.936823686143696E-2</v>
      </c>
      <c r="D460" s="37">
        <v>41162</v>
      </c>
      <c r="E460"/>
      <c r="F460" s="36" t="str">
        <f>IF(ISBLANK(E461), "", Long0[[#This Row],[Adj Close]]/E461-1)</f>
        <v/>
      </c>
      <c r="G460" s="29">
        <v>41162</v>
      </c>
      <c r="H460"/>
      <c r="I460" s="33" t="str">
        <f>IF(ISBLANK(H461),"",Long1[[#This Row],[Adj Close]]/H461-1)</f>
        <v/>
      </c>
      <c r="J460" s="37">
        <v>41162</v>
      </c>
      <c r="K460"/>
      <c r="L460" s="36" t="str">
        <f>IF(ISBLANK(K461),"",Long2[[#This Row],[Adj Close]]/K461-1)</f>
        <v/>
      </c>
      <c r="M460" s="29">
        <v>41162</v>
      </c>
      <c r="O460" s="33" t="str">
        <f>IF(ISBLANK(N461),"",Long3[[#This Row],[Adj Close]]/N461-1)</f>
        <v/>
      </c>
      <c r="P460" s="37">
        <v>41162</v>
      </c>
      <c r="R460" s="36" t="str">
        <f>IF(ISBLANK(Q461),"",Long4[[#This Row],[Adj Close]]/Q461-1)</f>
        <v/>
      </c>
      <c r="V460" s="37">
        <v>41162</v>
      </c>
      <c r="X460" s="36" t="str">
        <f>IF(ISBLANK(W461),"",Long6[[#This Row],[Adj Close]]/W461-1)</f>
        <v/>
      </c>
      <c r="AE460" s="29">
        <v>41162</v>
      </c>
      <c r="AG460" s="33" t="str">
        <f>IF(ISBLANK(AF461),"",Short0[[#This Row],[Adj Close]]/AF461-1)</f>
        <v/>
      </c>
      <c r="AH460" s="37">
        <v>41162</v>
      </c>
      <c r="AJ460" s="36" t="str">
        <f>IF(ISBLANK(AI461),"",Short1[[#This Row],[Adj Close]]/AI461-1)</f>
        <v/>
      </c>
      <c r="AK460" s="29">
        <v>41162</v>
      </c>
      <c r="AM460" s="33" t="str">
        <f>IF(ISBLANK(AL461),"",Short2[[#This Row],[Adj Close]]/AL461-1)</f>
        <v/>
      </c>
      <c r="AN460" s="37">
        <v>41162</v>
      </c>
      <c r="AP460" s="36" t="str">
        <f>IF(ISBLANK(AO461),"",Short3[[#This Row],[Adj Close]]/AO461-1)</f>
        <v/>
      </c>
    </row>
    <row r="461" spans="1:42" x14ac:dyDescent="0.25">
      <c r="A461" s="37">
        <v>41155</v>
      </c>
      <c r="B461" s="39">
        <v>1437.920044</v>
      </c>
      <c r="C461" s="36">
        <f>IF(ISBLANK(B462), "", GSPC[[#This Row],[Adj Close]]/B462-1)</f>
        <v>2.2281056875802507E-2</v>
      </c>
      <c r="D461" s="37">
        <v>41155</v>
      </c>
      <c r="E461"/>
      <c r="F461" s="36" t="str">
        <f>IF(ISBLANK(E462), "", Long0[[#This Row],[Adj Close]]/E462-1)</f>
        <v/>
      </c>
      <c r="G461" s="29">
        <v>41155</v>
      </c>
      <c r="H461"/>
      <c r="I461" s="33" t="str">
        <f>IF(ISBLANK(H462),"",Long1[[#This Row],[Adj Close]]/H462-1)</f>
        <v/>
      </c>
      <c r="J461" s="37">
        <v>41155</v>
      </c>
      <c r="K461"/>
      <c r="L461" s="36" t="str">
        <f>IF(ISBLANK(K462),"",Long2[[#This Row],[Adj Close]]/K462-1)</f>
        <v/>
      </c>
      <c r="M461" s="29">
        <v>41155</v>
      </c>
      <c r="O461" s="33" t="str">
        <f>IF(ISBLANK(N462),"",Long3[[#This Row],[Adj Close]]/N462-1)</f>
        <v/>
      </c>
      <c r="P461" s="37">
        <v>41155</v>
      </c>
      <c r="R461" s="36" t="str">
        <f>IF(ISBLANK(Q462),"",Long4[[#This Row],[Adj Close]]/Q462-1)</f>
        <v/>
      </c>
      <c r="V461" s="37">
        <v>41155</v>
      </c>
      <c r="X461" s="36" t="str">
        <f>IF(ISBLANK(W462),"",Long6[[#This Row],[Adj Close]]/W462-1)</f>
        <v/>
      </c>
      <c r="AE461" s="29">
        <v>41155</v>
      </c>
      <c r="AG461" s="33" t="str">
        <f>IF(ISBLANK(AF462),"",Short0[[#This Row],[Adj Close]]/AF462-1)</f>
        <v/>
      </c>
      <c r="AH461" s="37">
        <v>41155</v>
      </c>
      <c r="AJ461" s="36" t="str">
        <f>IF(ISBLANK(AI462),"",Short1[[#This Row],[Adj Close]]/AI462-1)</f>
        <v/>
      </c>
      <c r="AK461" s="29">
        <v>41155</v>
      </c>
      <c r="AM461" s="33" t="str">
        <f>IF(ISBLANK(AL462),"",Short2[[#This Row],[Adj Close]]/AL462-1)</f>
        <v/>
      </c>
      <c r="AN461" s="37">
        <v>41155</v>
      </c>
      <c r="AP461" s="36" t="str">
        <f>IF(ISBLANK(AO462),"",Short3[[#This Row],[Adj Close]]/AO462-1)</f>
        <v/>
      </c>
    </row>
    <row r="462" spans="1:42" x14ac:dyDescent="0.25">
      <c r="A462" s="37">
        <v>41148</v>
      </c>
      <c r="B462" s="39">
        <v>1406.579956</v>
      </c>
      <c r="C462" s="36">
        <f>IF(ISBLANK(B463), "", GSPC[[#This Row],[Adj Close]]/B463-1)</f>
        <v>-3.2244010005300083E-3</v>
      </c>
      <c r="D462" s="37">
        <v>41148</v>
      </c>
      <c r="E462"/>
      <c r="F462" s="36" t="str">
        <f>IF(ISBLANK(E463), "", Long0[[#This Row],[Adj Close]]/E463-1)</f>
        <v/>
      </c>
      <c r="G462" s="29">
        <v>41148</v>
      </c>
      <c r="H462"/>
      <c r="I462" s="33" t="str">
        <f>IF(ISBLANK(H463),"",Long1[[#This Row],[Adj Close]]/H463-1)</f>
        <v/>
      </c>
      <c r="J462" s="37">
        <v>41148</v>
      </c>
      <c r="K462"/>
      <c r="L462" s="36" t="str">
        <f>IF(ISBLANK(K463),"",Long2[[#This Row],[Adj Close]]/K463-1)</f>
        <v/>
      </c>
      <c r="M462" s="29">
        <v>41148</v>
      </c>
      <c r="O462" s="33" t="str">
        <f>IF(ISBLANK(N463),"",Long3[[#This Row],[Adj Close]]/N463-1)</f>
        <v/>
      </c>
      <c r="P462" s="37">
        <v>41148</v>
      </c>
      <c r="R462" s="36" t="str">
        <f>IF(ISBLANK(Q463),"",Long4[[#This Row],[Adj Close]]/Q463-1)</f>
        <v/>
      </c>
      <c r="V462" s="37">
        <v>41148</v>
      </c>
      <c r="X462" s="36" t="str">
        <f>IF(ISBLANK(W463),"",Long6[[#This Row],[Adj Close]]/W463-1)</f>
        <v/>
      </c>
      <c r="AE462" s="29">
        <v>41148</v>
      </c>
      <c r="AG462" s="33" t="str">
        <f>IF(ISBLANK(AF463),"",Short0[[#This Row],[Adj Close]]/AF463-1)</f>
        <v/>
      </c>
      <c r="AH462" s="37">
        <v>41148</v>
      </c>
      <c r="AJ462" s="36" t="str">
        <f>IF(ISBLANK(AI463),"",Short1[[#This Row],[Adj Close]]/AI463-1)</f>
        <v/>
      </c>
      <c r="AK462" s="29">
        <v>41148</v>
      </c>
      <c r="AM462" s="33" t="str">
        <f>IF(ISBLANK(AL463),"",Short2[[#This Row],[Adj Close]]/AL463-1)</f>
        <v/>
      </c>
      <c r="AN462" s="37">
        <v>41148</v>
      </c>
      <c r="AP462" s="36" t="str">
        <f>IF(ISBLANK(AO463),"",Short3[[#This Row],[Adj Close]]/AO463-1)</f>
        <v/>
      </c>
    </row>
    <row r="463" spans="1:42" x14ac:dyDescent="0.25">
      <c r="A463" s="37">
        <v>41141</v>
      </c>
      <c r="B463" s="39">
        <v>1411.130005</v>
      </c>
      <c r="C463" s="36">
        <f>IF(ISBLANK(B464), "", GSPC[[#This Row],[Adj Close]]/B464-1)</f>
        <v>-4.9571478757383103E-3</v>
      </c>
      <c r="D463" s="37">
        <v>41141</v>
      </c>
      <c r="E463"/>
      <c r="F463" s="36" t="str">
        <f>IF(ISBLANK(E464), "", Long0[[#This Row],[Adj Close]]/E464-1)</f>
        <v/>
      </c>
      <c r="G463" s="29">
        <v>41141</v>
      </c>
      <c r="H463"/>
      <c r="I463" s="33" t="str">
        <f>IF(ISBLANK(H464),"",Long1[[#This Row],[Adj Close]]/H464-1)</f>
        <v/>
      </c>
      <c r="J463" s="37">
        <v>41141</v>
      </c>
      <c r="K463"/>
      <c r="L463" s="36" t="str">
        <f>IF(ISBLANK(K464),"",Long2[[#This Row],[Adj Close]]/K464-1)</f>
        <v/>
      </c>
      <c r="M463" s="29">
        <v>41141</v>
      </c>
      <c r="O463" s="33" t="str">
        <f>IF(ISBLANK(N464),"",Long3[[#This Row],[Adj Close]]/N464-1)</f>
        <v/>
      </c>
      <c r="P463" s="37">
        <v>41141</v>
      </c>
      <c r="R463" s="36" t="str">
        <f>IF(ISBLANK(Q464),"",Long4[[#This Row],[Adj Close]]/Q464-1)</f>
        <v/>
      </c>
      <c r="V463" s="37">
        <v>41141</v>
      </c>
      <c r="X463" s="36" t="str">
        <f>IF(ISBLANK(W464),"",Long6[[#This Row],[Adj Close]]/W464-1)</f>
        <v/>
      </c>
      <c r="AE463" s="29">
        <v>41141</v>
      </c>
      <c r="AG463" s="33" t="str">
        <f>IF(ISBLANK(AF464),"",Short0[[#This Row],[Adj Close]]/AF464-1)</f>
        <v/>
      </c>
      <c r="AH463" s="37">
        <v>41141</v>
      </c>
      <c r="AJ463" s="36" t="str">
        <f>IF(ISBLANK(AI464),"",Short1[[#This Row],[Adj Close]]/AI464-1)</f>
        <v/>
      </c>
      <c r="AK463" s="29">
        <v>41141</v>
      </c>
      <c r="AM463" s="33" t="str">
        <f>IF(ISBLANK(AL464),"",Short2[[#This Row],[Adj Close]]/AL464-1)</f>
        <v/>
      </c>
      <c r="AN463" s="37">
        <v>41141</v>
      </c>
      <c r="AP463" s="36" t="str">
        <f>IF(ISBLANK(AO464),"",Short3[[#This Row],[Adj Close]]/AO464-1)</f>
        <v/>
      </c>
    </row>
    <row r="464" spans="1:42" x14ac:dyDescent="0.25">
      <c r="A464" s="37">
        <v>41134</v>
      </c>
      <c r="B464" s="39">
        <v>1418.160034</v>
      </c>
      <c r="C464" s="36">
        <f>IF(ISBLANK(B465), "", GSPC[[#This Row],[Adj Close]]/B465-1)</f>
        <v>8.7419455879347296E-3</v>
      </c>
      <c r="D464" s="37">
        <v>41134</v>
      </c>
      <c r="E464"/>
      <c r="F464" s="36" t="str">
        <f>IF(ISBLANK(E465), "", Long0[[#This Row],[Adj Close]]/E465-1)</f>
        <v/>
      </c>
      <c r="G464" s="29">
        <v>41134</v>
      </c>
      <c r="H464"/>
      <c r="I464" s="33" t="str">
        <f>IF(ISBLANK(H465),"",Long1[[#This Row],[Adj Close]]/H465-1)</f>
        <v/>
      </c>
      <c r="J464" s="37">
        <v>41134</v>
      </c>
      <c r="K464"/>
      <c r="L464" s="36" t="str">
        <f>IF(ISBLANK(K465),"",Long2[[#This Row],[Adj Close]]/K465-1)</f>
        <v/>
      </c>
      <c r="M464" s="29">
        <v>41134</v>
      </c>
      <c r="O464" s="33" t="str">
        <f>IF(ISBLANK(N465),"",Long3[[#This Row],[Adj Close]]/N465-1)</f>
        <v/>
      </c>
      <c r="P464" s="37">
        <v>41134</v>
      </c>
      <c r="R464" s="36" t="str">
        <f>IF(ISBLANK(Q465),"",Long4[[#This Row],[Adj Close]]/Q465-1)</f>
        <v/>
      </c>
      <c r="V464" s="37">
        <v>41134</v>
      </c>
      <c r="X464" s="36" t="str">
        <f>IF(ISBLANK(W465),"",Long6[[#This Row],[Adj Close]]/W465-1)</f>
        <v/>
      </c>
      <c r="AE464" s="29">
        <v>41134</v>
      </c>
      <c r="AG464" s="33" t="str">
        <f>IF(ISBLANK(AF465),"",Short0[[#This Row],[Adj Close]]/AF465-1)</f>
        <v/>
      </c>
      <c r="AH464" s="37">
        <v>41134</v>
      </c>
      <c r="AJ464" s="36" t="str">
        <f>IF(ISBLANK(AI465),"",Short1[[#This Row],[Adj Close]]/AI465-1)</f>
        <v/>
      </c>
      <c r="AK464" s="29">
        <v>41134</v>
      </c>
      <c r="AM464" s="33" t="str">
        <f>IF(ISBLANK(AL465),"",Short2[[#This Row],[Adj Close]]/AL465-1)</f>
        <v/>
      </c>
      <c r="AN464" s="37">
        <v>41134</v>
      </c>
      <c r="AP464" s="36" t="str">
        <f>IF(ISBLANK(AO465),"",Short3[[#This Row],[Adj Close]]/AO465-1)</f>
        <v/>
      </c>
    </row>
    <row r="465" spans="1:42" x14ac:dyDescent="0.25">
      <c r="A465" s="37">
        <v>41127</v>
      </c>
      <c r="B465" s="39">
        <v>1405.869995</v>
      </c>
      <c r="C465" s="36">
        <f>IF(ISBLANK(B466), "", GSPC[[#This Row],[Adj Close]]/B466-1)</f>
        <v>1.0697420619108833E-2</v>
      </c>
      <c r="D465" s="37">
        <v>41127</v>
      </c>
      <c r="E465"/>
      <c r="F465" s="36" t="str">
        <f>IF(ISBLANK(E466), "", Long0[[#This Row],[Adj Close]]/E466-1)</f>
        <v/>
      </c>
      <c r="G465" s="29">
        <v>41127</v>
      </c>
      <c r="H465"/>
      <c r="I465" s="33" t="str">
        <f>IF(ISBLANK(H466),"",Long1[[#This Row],[Adj Close]]/H466-1)</f>
        <v/>
      </c>
      <c r="J465" s="37">
        <v>41127</v>
      </c>
      <c r="K465"/>
      <c r="L465" s="36" t="str">
        <f>IF(ISBLANK(K466),"",Long2[[#This Row],[Adj Close]]/K466-1)</f>
        <v/>
      </c>
      <c r="M465" s="29">
        <v>41127</v>
      </c>
      <c r="O465" s="33" t="str">
        <f>IF(ISBLANK(N466),"",Long3[[#This Row],[Adj Close]]/N466-1)</f>
        <v/>
      </c>
      <c r="P465" s="37">
        <v>41127</v>
      </c>
      <c r="R465" s="36" t="str">
        <f>IF(ISBLANK(Q466),"",Long4[[#This Row],[Adj Close]]/Q466-1)</f>
        <v/>
      </c>
      <c r="V465" s="37">
        <v>41127</v>
      </c>
      <c r="X465" s="36" t="str">
        <f>IF(ISBLANK(W466),"",Long6[[#This Row],[Adj Close]]/W466-1)</f>
        <v/>
      </c>
      <c r="AE465" s="29">
        <v>41127</v>
      </c>
      <c r="AG465" s="33" t="str">
        <f>IF(ISBLANK(AF466),"",Short0[[#This Row],[Adj Close]]/AF466-1)</f>
        <v/>
      </c>
      <c r="AH465" s="37">
        <v>41127</v>
      </c>
      <c r="AJ465" s="36" t="str">
        <f>IF(ISBLANK(AI466),"",Short1[[#This Row],[Adj Close]]/AI466-1)</f>
        <v/>
      </c>
      <c r="AK465" s="29">
        <v>41127</v>
      </c>
      <c r="AM465" s="33" t="str">
        <f>IF(ISBLANK(AL466),"",Short2[[#This Row],[Adj Close]]/AL466-1)</f>
        <v/>
      </c>
      <c r="AN465" s="37">
        <v>41127</v>
      </c>
      <c r="AP465" s="36" t="str">
        <f>IF(ISBLANK(AO466),"",Short3[[#This Row],[Adj Close]]/AO466-1)</f>
        <v/>
      </c>
    </row>
    <row r="466" spans="1:42" x14ac:dyDescent="0.25">
      <c r="A466" s="37">
        <v>41120</v>
      </c>
      <c r="B466" s="39">
        <v>1390.98999</v>
      </c>
      <c r="C466" s="36">
        <f>IF(ISBLANK(B467), "", GSPC[[#This Row],[Adj Close]]/B467-1)</f>
        <v>3.6220258050598808E-3</v>
      </c>
      <c r="D466" s="37">
        <v>41120</v>
      </c>
      <c r="E466"/>
      <c r="F466" s="36" t="str">
        <f>IF(ISBLANK(E467), "", Long0[[#This Row],[Adj Close]]/E467-1)</f>
        <v/>
      </c>
      <c r="G466" s="29">
        <v>41120</v>
      </c>
      <c r="H466"/>
      <c r="I466" s="33" t="str">
        <f>IF(ISBLANK(H467),"",Long1[[#This Row],[Adj Close]]/H467-1)</f>
        <v/>
      </c>
      <c r="J466" s="37">
        <v>41120</v>
      </c>
      <c r="K466"/>
      <c r="L466" s="36" t="str">
        <f>IF(ISBLANK(K467),"",Long2[[#This Row],[Adj Close]]/K467-1)</f>
        <v/>
      </c>
      <c r="M466" s="29">
        <v>41120</v>
      </c>
      <c r="O466" s="33" t="str">
        <f>IF(ISBLANK(N467),"",Long3[[#This Row],[Adj Close]]/N467-1)</f>
        <v/>
      </c>
      <c r="P466" s="37">
        <v>41120</v>
      </c>
      <c r="R466" s="36" t="str">
        <f>IF(ISBLANK(Q467),"",Long4[[#This Row],[Adj Close]]/Q467-1)</f>
        <v/>
      </c>
      <c r="V466" s="37">
        <v>41120</v>
      </c>
      <c r="X466" s="36" t="str">
        <f>IF(ISBLANK(W467),"",Long6[[#This Row],[Adj Close]]/W467-1)</f>
        <v/>
      </c>
      <c r="AE466" s="29">
        <v>41120</v>
      </c>
      <c r="AG466" s="33" t="str">
        <f>IF(ISBLANK(AF467),"",Short0[[#This Row],[Adj Close]]/AF467-1)</f>
        <v/>
      </c>
      <c r="AH466" s="37">
        <v>41120</v>
      </c>
      <c r="AJ466" s="36" t="str">
        <f>IF(ISBLANK(AI467),"",Short1[[#This Row],[Adj Close]]/AI467-1)</f>
        <v/>
      </c>
      <c r="AK466" s="29">
        <v>41120</v>
      </c>
      <c r="AM466" s="33" t="str">
        <f>IF(ISBLANK(AL467),"",Short2[[#This Row],[Adj Close]]/AL467-1)</f>
        <v/>
      </c>
      <c r="AN466" s="37">
        <v>41120</v>
      </c>
      <c r="AP466" s="36" t="str">
        <f>IF(ISBLANK(AO467),"",Short3[[#This Row],[Adj Close]]/AO467-1)</f>
        <v/>
      </c>
    </row>
    <row r="467" spans="1:42" x14ac:dyDescent="0.25">
      <c r="A467" s="37">
        <v>41113</v>
      </c>
      <c r="B467" s="39">
        <v>1385.969971</v>
      </c>
      <c r="C467" s="36">
        <f>IF(ISBLANK(B468), "", GSPC[[#This Row],[Adj Close]]/B468-1)</f>
        <v>1.7106201413697564E-2</v>
      </c>
      <c r="D467" s="37">
        <v>41113</v>
      </c>
      <c r="E467"/>
      <c r="F467" s="36" t="str">
        <f>IF(ISBLANK(E468), "", Long0[[#This Row],[Adj Close]]/E468-1)</f>
        <v/>
      </c>
      <c r="G467" s="29">
        <v>41113</v>
      </c>
      <c r="H467"/>
      <c r="I467" s="33" t="str">
        <f>IF(ISBLANK(H468),"",Long1[[#This Row],[Adj Close]]/H468-1)</f>
        <v/>
      </c>
      <c r="J467" s="37">
        <v>41113</v>
      </c>
      <c r="K467"/>
      <c r="L467" s="36" t="str">
        <f>IF(ISBLANK(K468),"",Long2[[#This Row],[Adj Close]]/K468-1)</f>
        <v/>
      </c>
      <c r="M467" s="29">
        <v>41113</v>
      </c>
      <c r="O467" s="33" t="str">
        <f>IF(ISBLANK(N468),"",Long3[[#This Row],[Adj Close]]/N468-1)</f>
        <v/>
      </c>
      <c r="P467" s="37">
        <v>41113</v>
      </c>
      <c r="R467" s="36" t="str">
        <f>IF(ISBLANK(Q468),"",Long4[[#This Row],[Adj Close]]/Q468-1)</f>
        <v/>
      </c>
      <c r="V467" s="37">
        <v>41113</v>
      </c>
      <c r="X467" s="36" t="str">
        <f>IF(ISBLANK(W468),"",Long6[[#This Row],[Adj Close]]/W468-1)</f>
        <v/>
      </c>
      <c r="AE467" s="29">
        <v>41113</v>
      </c>
      <c r="AG467" s="33" t="str">
        <f>IF(ISBLANK(AF468),"",Short0[[#This Row],[Adj Close]]/AF468-1)</f>
        <v/>
      </c>
      <c r="AH467" s="37">
        <v>41113</v>
      </c>
      <c r="AJ467" s="36" t="str">
        <f>IF(ISBLANK(AI468),"",Short1[[#This Row],[Adj Close]]/AI468-1)</f>
        <v/>
      </c>
      <c r="AK467" s="29">
        <v>41113</v>
      </c>
      <c r="AM467" s="33" t="str">
        <f>IF(ISBLANK(AL468),"",Short2[[#This Row],[Adj Close]]/AL468-1)</f>
        <v/>
      </c>
      <c r="AN467" s="37">
        <v>41113</v>
      </c>
      <c r="AP467" s="36" t="str">
        <f>IF(ISBLANK(AO468),"",Short3[[#This Row],[Adj Close]]/AO468-1)</f>
        <v/>
      </c>
    </row>
    <row r="468" spans="1:42" x14ac:dyDescent="0.25">
      <c r="A468" s="37">
        <v>41106</v>
      </c>
      <c r="B468" s="39">
        <v>1362.660034</v>
      </c>
      <c r="C468" s="36">
        <f>IF(ISBLANK(B469), "", GSPC[[#This Row],[Adj Close]]/B469-1)</f>
        <v>4.3337938901810702E-3</v>
      </c>
      <c r="D468" s="37">
        <v>41106</v>
      </c>
      <c r="E468"/>
      <c r="F468" s="36" t="str">
        <f>IF(ISBLANK(E469), "", Long0[[#This Row],[Adj Close]]/E469-1)</f>
        <v/>
      </c>
      <c r="G468" s="29">
        <v>41106</v>
      </c>
      <c r="H468"/>
      <c r="I468" s="33" t="str">
        <f>IF(ISBLANK(H469),"",Long1[[#This Row],[Adj Close]]/H469-1)</f>
        <v/>
      </c>
      <c r="J468" s="37">
        <v>41106</v>
      </c>
      <c r="K468"/>
      <c r="L468" s="36" t="str">
        <f>IF(ISBLANK(K469),"",Long2[[#This Row],[Adj Close]]/K469-1)</f>
        <v/>
      </c>
      <c r="M468" s="29">
        <v>41106</v>
      </c>
      <c r="O468" s="33" t="str">
        <f>IF(ISBLANK(N469),"",Long3[[#This Row],[Adj Close]]/N469-1)</f>
        <v/>
      </c>
      <c r="P468" s="37">
        <v>41106</v>
      </c>
      <c r="R468" s="36" t="str">
        <f>IF(ISBLANK(Q469),"",Long4[[#This Row],[Adj Close]]/Q469-1)</f>
        <v/>
      </c>
      <c r="V468" s="37">
        <v>41106</v>
      </c>
      <c r="X468" s="36" t="str">
        <f>IF(ISBLANK(W469),"",Long6[[#This Row],[Adj Close]]/W469-1)</f>
        <v/>
      </c>
      <c r="AE468" s="29">
        <v>41106</v>
      </c>
      <c r="AG468" s="33" t="str">
        <f>IF(ISBLANK(AF469),"",Short0[[#This Row],[Adj Close]]/AF469-1)</f>
        <v/>
      </c>
      <c r="AH468" s="37">
        <v>41106</v>
      </c>
      <c r="AJ468" s="36" t="str">
        <f>IF(ISBLANK(AI469),"",Short1[[#This Row],[Adj Close]]/AI469-1)</f>
        <v/>
      </c>
      <c r="AK468" s="29">
        <v>41106</v>
      </c>
      <c r="AM468" s="33" t="str">
        <f>IF(ISBLANK(AL469),"",Short2[[#This Row],[Adj Close]]/AL469-1)</f>
        <v/>
      </c>
      <c r="AN468" s="37">
        <v>41106</v>
      </c>
      <c r="AP468" s="36" t="str">
        <f>IF(ISBLANK(AO469),"",Short3[[#This Row],[Adj Close]]/AO469-1)</f>
        <v/>
      </c>
    </row>
    <row r="469" spans="1:42" x14ac:dyDescent="0.25">
      <c r="A469" s="37">
        <v>41099</v>
      </c>
      <c r="B469" s="39">
        <v>1356.780029</v>
      </c>
      <c r="C469" s="36">
        <f>IF(ISBLANK(B470), "", GSPC[[#This Row],[Adj Close]]/B470-1)</f>
        <v>1.5501630763659069E-3</v>
      </c>
      <c r="D469" s="37">
        <v>41099</v>
      </c>
      <c r="E469"/>
      <c r="F469" s="36" t="str">
        <f>IF(ISBLANK(E470), "", Long0[[#This Row],[Adj Close]]/E470-1)</f>
        <v/>
      </c>
      <c r="G469" s="29">
        <v>41099</v>
      </c>
      <c r="H469"/>
      <c r="I469" s="33" t="str">
        <f>IF(ISBLANK(H470),"",Long1[[#This Row],[Adj Close]]/H470-1)</f>
        <v/>
      </c>
      <c r="J469" s="37">
        <v>41099</v>
      </c>
      <c r="K469"/>
      <c r="L469" s="36" t="str">
        <f>IF(ISBLANK(K470),"",Long2[[#This Row],[Adj Close]]/K470-1)</f>
        <v/>
      </c>
      <c r="M469" s="29">
        <v>41099</v>
      </c>
      <c r="O469" s="33" t="str">
        <f>IF(ISBLANK(N470),"",Long3[[#This Row],[Adj Close]]/N470-1)</f>
        <v/>
      </c>
      <c r="P469" s="37">
        <v>41099</v>
      </c>
      <c r="R469" s="36" t="str">
        <f>IF(ISBLANK(Q470),"",Long4[[#This Row],[Adj Close]]/Q470-1)</f>
        <v/>
      </c>
      <c r="V469" s="37">
        <v>41099</v>
      </c>
      <c r="X469" s="36" t="str">
        <f>IF(ISBLANK(W470),"",Long6[[#This Row],[Adj Close]]/W470-1)</f>
        <v/>
      </c>
      <c r="AE469" s="29">
        <v>41099</v>
      </c>
      <c r="AG469" s="33" t="str">
        <f>IF(ISBLANK(AF470),"",Short0[[#This Row],[Adj Close]]/AF470-1)</f>
        <v/>
      </c>
      <c r="AH469" s="37">
        <v>41099</v>
      </c>
      <c r="AJ469" s="36" t="str">
        <f>IF(ISBLANK(AI470),"",Short1[[#This Row],[Adj Close]]/AI470-1)</f>
        <v/>
      </c>
      <c r="AK469" s="29">
        <v>41099</v>
      </c>
      <c r="AM469" s="33" t="str">
        <f>IF(ISBLANK(AL470),"",Short2[[#This Row],[Adj Close]]/AL470-1)</f>
        <v/>
      </c>
      <c r="AN469" s="37">
        <v>41099</v>
      </c>
      <c r="AP469" s="36" t="str">
        <f>IF(ISBLANK(AO470),"",Short3[[#This Row],[Adj Close]]/AO470-1)</f>
        <v/>
      </c>
    </row>
    <row r="470" spans="1:42" x14ac:dyDescent="0.25">
      <c r="A470" s="37">
        <v>41092</v>
      </c>
      <c r="B470" s="39">
        <v>1354.6800539999999</v>
      </c>
      <c r="C470" s="36">
        <f>IF(ISBLANK(B471), "", GSPC[[#This Row],[Adj Close]]/B471-1)</f>
        <v>-5.491263737958163E-3</v>
      </c>
      <c r="D470" s="37">
        <v>41092</v>
      </c>
      <c r="E470"/>
      <c r="F470" s="36" t="str">
        <f>IF(ISBLANK(E471), "", Long0[[#This Row],[Adj Close]]/E471-1)</f>
        <v/>
      </c>
      <c r="G470" s="29">
        <v>41092</v>
      </c>
      <c r="H470"/>
      <c r="I470" s="33" t="str">
        <f>IF(ISBLANK(H471),"",Long1[[#This Row],[Adj Close]]/H471-1)</f>
        <v/>
      </c>
      <c r="J470" s="37">
        <v>41092</v>
      </c>
      <c r="K470"/>
      <c r="L470" s="36" t="str">
        <f>IF(ISBLANK(K471),"",Long2[[#This Row],[Adj Close]]/K471-1)</f>
        <v/>
      </c>
      <c r="M470" s="29">
        <v>41092</v>
      </c>
      <c r="O470" s="33" t="str">
        <f>IF(ISBLANK(N471),"",Long3[[#This Row],[Adj Close]]/N471-1)</f>
        <v/>
      </c>
      <c r="P470" s="37">
        <v>41092</v>
      </c>
      <c r="R470" s="36" t="str">
        <f>IF(ISBLANK(Q471),"",Long4[[#This Row],[Adj Close]]/Q471-1)</f>
        <v/>
      </c>
      <c r="V470" s="37">
        <v>41092</v>
      </c>
      <c r="X470" s="36" t="str">
        <f>IF(ISBLANK(W471),"",Long6[[#This Row],[Adj Close]]/W471-1)</f>
        <v/>
      </c>
      <c r="AE470" s="29">
        <v>41092</v>
      </c>
      <c r="AG470" s="33" t="str">
        <f>IF(ISBLANK(AF471),"",Short0[[#This Row],[Adj Close]]/AF471-1)</f>
        <v/>
      </c>
      <c r="AH470" s="37">
        <v>41092</v>
      </c>
      <c r="AJ470" s="36" t="str">
        <f>IF(ISBLANK(AI471),"",Short1[[#This Row],[Adj Close]]/AI471-1)</f>
        <v/>
      </c>
      <c r="AK470" s="29">
        <v>41092</v>
      </c>
      <c r="AM470" s="33" t="str">
        <f>IF(ISBLANK(AL471),"",Short2[[#This Row],[Adj Close]]/AL471-1)</f>
        <v/>
      </c>
      <c r="AN470" s="37">
        <v>41092</v>
      </c>
      <c r="AP470" s="36" t="str">
        <f>IF(ISBLANK(AO471),"",Short3[[#This Row],[Adj Close]]/AO471-1)</f>
        <v/>
      </c>
    </row>
    <row r="471" spans="1:42" x14ac:dyDescent="0.25">
      <c r="A471" s="37">
        <v>41085</v>
      </c>
      <c r="B471" s="39">
        <v>1362.160034</v>
      </c>
      <c r="C471" s="36">
        <f>IF(ISBLANK(B472), "", GSPC[[#This Row],[Adj Close]]/B472-1)</f>
        <v>2.0329293638607915E-2</v>
      </c>
      <c r="D471" s="37">
        <v>41085</v>
      </c>
      <c r="E471"/>
      <c r="F471" s="36" t="str">
        <f>IF(ISBLANK(E472), "", Long0[[#This Row],[Adj Close]]/E472-1)</f>
        <v/>
      </c>
      <c r="G471" s="29">
        <v>41085</v>
      </c>
      <c r="H471"/>
      <c r="I471" s="33" t="str">
        <f>IF(ISBLANK(H472),"",Long1[[#This Row],[Adj Close]]/H472-1)</f>
        <v/>
      </c>
      <c r="J471" s="37">
        <v>41085</v>
      </c>
      <c r="K471"/>
      <c r="L471" s="36" t="str">
        <f>IF(ISBLANK(K472),"",Long2[[#This Row],[Adj Close]]/K472-1)</f>
        <v/>
      </c>
      <c r="M471" s="29">
        <v>41085</v>
      </c>
      <c r="O471" s="33" t="str">
        <f>IF(ISBLANK(N472),"",Long3[[#This Row],[Adj Close]]/N472-1)</f>
        <v/>
      </c>
      <c r="P471" s="37">
        <v>41085</v>
      </c>
      <c r="R471" s="36" t="str">
        <f>IF(ISBLANK(Q472),"",Long4[[#This Row],[Adj Close]]/Q472-1)</f>
        <v/>
      </c>
      <c r="V471" s="37">
        <v>41085</v>
      </c>
      <c r="X471" s="36" t="str">
        <f>IF(ISBLANK(W472),"",Long6[[#This Row],[Adj Close]]/W472-1)</f>
        <v/>
      </c>
      <c r="AE471" s="29">
        <v>41085</v>
      </c>
      <c r="AG471" s="33" t="str">
        <f>IF(ISBLANK(AF472),"",Short0[[#This Row],[Adj Close]]/AF472-1)</f>
        <v/>
      </c>
      <c r="AH471" s="37">
        <v>41085</v>
      </c>
      <c r="AJ471" s="36" t="str">
        <f>IF(ISBLANK(AI472),"",Short1[[#This Row],[Adj Close]]/AI472-1)</f>
        <v/>
      </c>
      <c r="AK471" s="29">
        <v>41085</v>
      </c>
      <c r="AM471" s="33" t="str">
        <f>IF(ISBLANK(AL472),"",Short2[[#This Row],[Adj Close]]/AL472-1)</f>
        <v/>
      </c>
      <c r="AN471" s="37">
        <v>41085</v>
      </c>
      <c r="AP471" s="36" t="str">
        <f>IF(ISBLANK(AO472),"",Short3[[#This Row],[Adj Close]]/AO472-1)</f>
        <v/>
      </c>
    </row>
    <row r="472" spans="1:42" x14ac:dyDescent="0.25">
      <c r="A472" s="37">
        <v>41078</v>
      </c>
      <c r="B472" s="39">
        <v>1335.0200199999999</v>
      </c>
      <c r="C472" s="36">
        <f>IF(ISBLANK(B473), "", GSPC[[#This Row],[Adj Close]]/B473-1)</f>
        <v>-5.8234385317662563E-3</v>
      </c>
      <c r="D472" s="37">
        <v>41078</v>
      </c>
      <c r="E472"/>
      <c r="F472" s="36" t="str">
        <f>IF(ISBLANK(E473), "", Long0[[#This Row],[Adj Close]]/E473-1)</f>
        <v/>
      </c>
      <c r="G472" s="29">
        <v>41078</v>
      </c>
      <c r="H472"/>
      <c r="I472" s="33" t="str">
        <f>IF(ISBLANK(H473),"",Long1[[#This Row],[Adj Close]]/H473-1)</f>
        <v/>
      </c>
      <c r="J472" s="37">
        <v>41078</v>
      </c>
      <c r="K472"/>
      <c r="L472" s="36" t="str">
        <f>IF(ISBLANK(K473),"",Long2[[#This Row],[Adj Close]]/K473-1)</f>
        <v/>
      </c>
      <c r="M472" s="29">
        <v>41078</v>
      </c>
      <c r="O472" s="33" t="str">
        <f>IF(ISBLANK(N473),"",Long3[[#This Row],[Adj Close]]/N473-1)</f>
        <v/>
      </c>
      <c r="P472" s="37">
        <v>41078</v>
      </c>
      <c r="R472" s="36" t="str">
        <f>IF(ISBLANK(Q473),"",Long4[[#This Row],[Adj Close]]/Q473-1)</f>
        <v/>
      </c>
      <c r="V472" s="37">
        <v>41078</v>
      </c>
      <c r="X472" s="36" t="str">
        <f>IF(ISBLANK(W473),"",Long6[[#This Row],[Adj Close]]/W473-1)</f>
        <v/>
      </c>
      <c r="AE472" s="29">
        <v>41078</v>
      </c>
      <c r="AG472" s="33" t="str">
        <f>IF(ISBLANK(AF473),"",Short0[[#This Row],[Adj Close]]/AF473-1)</f>
        <v/>
      </c>
      <c r="AH472" s="37">
        <v>41078</v>
      </c>
      <c r="AJ472" s="36" t="str">
        <f>IF(ISBLANK(AI473),"",Short1[[#This Row],[Adj Close]]/AI473-1)</f>
        <v/>
      </c>
      <c r="AK472" s="29">
        <v>41078</v>
      </c>
      <c r="AM472" s="33" t="str">
        <f>IF(ISBLANK(AL473),"",Short2[[#This Row],[Adj Close]]/AL473-1)</f>
        <v/>
      </c>
      <c r="AN472" s="37">
        <v>41078</v>
      </c>
      <c r="AP472" s="36" t="str">
        <f>IF(ISBLANK(AO473),"",Short3[[#This Row],[Adj Close]]/AO473-1)</f>
        <v/>
      </c>
    </row>
    <row r="473" spans="1:42" x14ac:dyDescent="0.25">
      <c r="A473" s="37">
        <v>41071</v>
      </c>
      <c r="B473" s="39">
        <v>1342.839966</v>
      </c>
      <c r="C473" s="36">
        <f>IF(ISBLANK(B474), "", GSPC[[#This Row],[Adj Close]]/B474-1)</f>
        <v>1.2959530769108163E-2</v>
      </c>
      <c r="D473" s="37">
        <v>41071</v>
      </c>
      <c r="E473"/>
      <c r="F473" s="36" t="str">
        <f>IF(ISBLANK(E474), "", Long0[[#This Row],[Adj Close]]/E474-1)</f>
        <v/>
      </c>
      <c r="G473" s="29">
        <v>41071</v>
      </c>
      <c r="H473"/>
      <c r="I473" s="33" t="str">
        <f>IF(ISBLANK(H474),"",Long1[[#This Row],[Adj Close]]/H474-1)</f>
        <v/>
      </c>
      <c r="J473" s="37">
        <v>41071</v>
      </c>
      <c r="K473"/>
      <c r="L473" s="36" t="str">
        <f>IF(ISBLANK(K474),"",Long2[[#This Row],[Adj Close]]/K474-1)</f>
        <v/>
      </c>
      <c r="M473" s="29">
        <v>41071</v>
      </c>
      <c r="O473" s="33" t="str">
        <f>IF(ISBLANK(N474),"",Long3[[#This Row],[Adj Close]]/N474-1)</f>
        <v/>
      </c>
      <c r="P473" s="37">
        <v>41071</v>
      </c>
      <c r="R473" s="36" t="str">
        <f>IF(ISBLANK(Q474),"",Long4[[#This Row],[Adj Close]]/Q474-1)</f>
        <v/>
      </c>
      <c r="V473" s="37">
        <v>41071</v>
      </c>
      <c r="X473" s="36" t="str">
        <f>IF(ISBLANK(W474),"",Long6[[#This Row],[Adj Close]]/W474-1)</f>
        <v/>
      </c>
      <c r="AE473" s="29">
        <v>41071</v>
      </c>
      <c r="AG473" s="33" t="str">
        <f>IF(ISBLANK(AF474),"",Short0[[#This Row],[Adj Close]]/AF474-1)</f>
        <v/>
      </c>
      <c r="AH473" s="37">
        <v>41071</v>
      </c>
      <c r="AJ473" s="36" t="str">
        <f>IF(ISBLANK(AI474),"",Short1[[#This Row],[Adj Close]]/AI474-1)</f>
        <v/>
      </c>
      <c r="AK473" s="29">
        <v>41071</v>
      </c>
      <c r="AM473" s="33" t="str">
        <f>IF(ISBLANK(AL474),"",Short2[[#This Row],[Adj Close]]/AL474-1)</f>
        <v/>
      </c>
      <c r="AN473" s="37">
        <v>41071</v>
      </c>
      <c r="AP473" s="36" t="str">
        <f>IF(ISBLANK(AO474),"",Short3[[#This Row],[Adj Close]]/AO474-1)</f>
        <v/>
      </c>
    </row>
    <row r="474" spans="1:42" x14ac:dyDescent="0.25">
      <c r="A474" s="37">
        <v>41064</v>
      </c>
      <c r="B474" s="39">
        <v>1325.660034</v>
      </c>
      <c r="C474" s="36">
        <f>IF(ISBLANK(B475), "", GSPC[[#This Row],[Adj Close]]/B475-1)</f>
        <v>3.7260174600836526E-2</v>
      </c>
      <c r="D474" s="37">
        <v>41064</v>
      </c>
      <c r="E474"/>
      <c r="F474" s="36" t="str">
        <f>IF(ISBLANK(E475), "", Long0[[#This Row],[Adj Close]]/E475-1)</f>
        <v/>
      </c>
      <c r="G474" s="29">
        <v>41064</v>
      </c>
      <c r="H474"/>
      <c r="I474" s="33" t="str">
        <f>IF(ISBLANK(H475),"",Long1[[#This Row],[Adj Close]]/H475-1)</f>
        <v/>
      </c>
      <c r="J474" s="37">
        <v>41064</v>
      </c>
      <c r="K474"/>
      <c r="L474" s="36" t="str">
        <f>IF(ISBLANK(K475),"",Long2[[#This Row],[Adj Close]]/K475-1)</f>
        <v/>
      </c>
      <c r="M474" s="29">
        <v>41064</v>
      </c>
      <c r="O474" s="33" t="str">
        <f>IF(ISBLANK(N475),"",Long3[[#This Row],[Adj Close]]/N475-1)</f>
        <v/>
      </c>
      <c r="P474" s="37">
        <v>41064</v>
      </c>
      <c r="R474" s="36" t="str">
        <f>IF(ISBLANK(Q475),"",Long4[[#This Row],[Adj Close]]/Q475-1)</f>
        <v/>
      </c>
      <c r="V474" s="37">
        <v>41064</v>
      </c>
      <c r="X474" s="36" t="str">
        <f>IF(ISBLANK(W475),"",Long6[[#This Row],[Adj Close]]/W475-1)</f>
        <v/>
      </c>
      <c r="AE474" s="29">
        <v>41064</v>
      </c>
      <c r="AG474" s="33" t="str">
        <f>IF(ISBLANK(AF475),"",Short0[[#This Row],[Adj Close]]/AF475-1)</f>
        <v/>
      </c>
      <c r="AH474" s="37">
        <v>41064</v>
      </c>
      <c r="AJ474" s="36" t="str">
        <f>IF(ISBLANK(AI475),"",Short1[[#This Row],[Adj Close]]/AI475-1)</f>
        <v/>
      </c>
      <c r="AK474" s="29">
        <v>41064</v>
      </c>
      <c r="AM474" s="33" t="str">
        <f>IF(ISBLANK(AL475),"",Short2[[#This Row],[Adj Close]]/AL475-1)</f>
        <v/>
      </c>
      <c r="AN474" s="37">
        <v>41064</v>
      </c>
      <c r="AP474" s="36" t="str">
        <f>IF(ISBLANK(AO475),"",Short3[[#This Row],[Adj Close]]/AO475-1)</f>
        <v/>
      </c>
    </row>
    <row r="475" spans="1:42" x14ac:dyDescent="0.25">
      <c r="A475" s="37">
        <v>41057</v>
      </c>
      <c r="B475" s="39">
        <v>1278.040039</v>
      </c>
      <c r="C475" s="36">
        <f>IF(ISBLANK(B476), "", GSPC[[#This Row],[Adj Close]]/B476-1)</f>
        <v>-3.0186147296331844E-2</v>
      </c>
      <c r="D475" s="37">
        <v>41057</v>
      </c>
      <c r="E475"/>
      <c r="F475" s="36" t="str">
        <f>IF(ISBLANK(E476), "", Long0[[#This Row],[Adj Close]]/E476-1)</f>
        <v/>
      </c>
      <c r="G475" s="29">
        <v>41057</v>
      </c>
      <c r="H475"/>
      <c r="I475" s="33" t="str">
        <f>IF(ISBLANK(H476),"",Long1[[#This Row],[Adj Close]]/H476-1)</f>
        <v/>
      </c>
      <c r="J475" s="37">
        <v>41057</v>
      </c>
      <c r="K475"/>
      <c r="L475" s="36" t="str">
        <f>IF(ISBLANK(K476),"",Long2[[#This Row],[Adj Close]]/K476-1)</f>
        <v/>
      </c>
      <c r="M475" s="29">
        <v>41057</v>
      </c>
      <c r="O475" s="33" t="str">
        <f>IF(ISBLANK(N476),"",Long3[[#This Row],[Adj Close]]/N476-1)</f>
        <v/>
      </c>
      <c r="P475" s="37">
        <v>41057</v>
      </c>
      <c r="R475" s="36" t="str">
        <f>IF(ISBLANK(Q476),"",Long4[[#This Row],[Adj Close]]/Q476-1)</f>
        <v/>
      </c>
      <c r="V475" s="37">
        <v>41057</v>
      </c>
      <c r="X475" s="36" t="str">
        <f>IF(ISBLANK(W476),"",Long6[[#This Row],[Adj Close]]/W476-1)</f>
        <v/>
      </c>
      <c r="AE475" s="29">
        <v>41057</v>
      </c>
      <c r="AG475" s="33" t="str">
        <f>IF(ISBLANK(AF476),"",Short0[[#This Row],[Adj Close]]/AF476-1)</f>
        <v/>
      </c>
      <c r="AH475" s="37">
        <v>41057</v>
      </c>
      <c r="AJ475" s="36" t="str">
        <f>IF(ISBLANK(AI476),"",Short1[[#This Row],[Adj Close]]/AI476-1)</f>
        <v/>
      </c>
      <c r="AK475" s="29">
        <v>41057</v>
      </c>
      <c r="AM475" s="33" t="str">
        <f>IF(ISBLANK(AL476),"",Short2[[#This Row],[Adj Close]]/AL476-1)</f>
        <v/>
      </c>
      <c r="AN475" s="37">
        <v>41057</v>
      </c>
      <c r="AP475" s="36" t="str">
        <f>IF(ISBLANK(AO476),"",Short3[[#This Row],[Adj Close]]/AO476-1)</f>
        <v/>
      </c>
    </row>
    <row r="476" spans="1:42" x14ac:dyDescent="0.25">
      <c r="A476" s="37">
        <v>41050</v>
      </c>
      <c r="B476" s="39">
        <v>1317.8199460000001</v>
      </c>
      <c r="C476" s="36">
        <f>IF(ISBLANK(B477), "", GSPC[[#This Row],[Adj Close]]/B477-1)</f>
        <v>1.7448754270327882E-2</v>
      </c>
      <c r="D476" s="37">
        <v>41050</v>
      </c>
      <c r="E476"/>
      <c r="F476" s="36" t="str">
        <f>IF(ISBLANK(E477), "", Long0[[#This Row],[Adj Close]]/E477-1)</f>
        <v/>
      </c>
      <c r="G476" s="29">
        <v>41050</v>
      </c>
      <c r="H476"/>
      <c r="I476" s="33" t="str">
        <f>IF(ISBLANK(H477),"",Long1[[#This Row],[Adj Close]]/H477-1)</f>
        <v/>
      </c>
      <c r="J476" s="37">
        <v>41050</v>
      </c>
      <c r="K476"/>
      <c r="L476" s="36" t="str">
        <f>IF(ISBLANK(K477),"",Long2[[#This Row],[Adj Close]]/K477-1)</f>
        <v/>
      </c>
      <c r="M476" s="29">
        <v>41050</v>
      </c>
      <c r="O476" s="33" t="str">
        <f>IF(ISBLANK(N477),"",Long3[[#This Row],[Adj Close]]/N477-1)</f>
        <v/>
      </c>
      <c r="P476" s="37">
        <v>41050</v>
      </c>
      <c r="R476" s="36" t="str">
        <f>IF(ISBLANK(Q477),"",Long4[[#This Row],[Adj Close]]/Q477-1)</f>
        <v/>
      </c>
      <c r="V476" s="37">
        <v>41050</v>
      </c>
      <c r="X476" s="36" t="str">
        <f>IF(ISBLANK(W477),"",Long6[[#This Row],[Adj Close]]/W477-1)</f>
        <v/>
      </c>
      <c r="AE476" s="29">
        <v>41050</v>
      </c>
      <c r="AG476" s="33" t="str">
        <f>IF(ISBLANK(AF477),"",Short0[[#This Row],[Adj Close]]/AF477-1)</f>
        <v/>
      </c>
      <c r="AH476" s="37">
        <v>41050</v>
      </c>
      <c r="AJ476" s="36" t="str">
        <f>IF(ISBLANK(AI477),"",Short1[[#This Row],[Adj Close]]/AI477-1)</f>
        <v/>
      </c>
      <c r="AK476" s="29">
        <v>41050</v>
      </c>
      <c r="AM476" s="33" t="str">
        <f>IF(ISBLANK(AL477),"",Short2[[#This Row],[Adj Close]]/AL477-1)</f>
        <v/>
      </c>
      <c r="AN476" s="37">
        <v>41050</v>
      </c>
      <c r="AP476" s="36" t="str">
        <f>IF(ISBLANK(AO477),"",Short3[[#This Row],[Adj Close]]/AO477-1)</f>
        <v/>
      </c>
    </row>
    <row r="477" spans="1:42" x14ac:dyDescent="0.25">
      <c r="A477" s="37">
        <v>41043</v>
      </c>
      <c r="B477" s="39">
        <v>1295.219971</v>
      </c>
      <c r="C477" s="36">
        <f>IF(ISBLANK(B478), "", GSPC[[#This Row],[Adj Close]]/B478-1)</f>
        <v>-4.2980990959948784E-2</v>
      </c>
      <c r="D477" s="37">
        <v>41043</v>
      </c>
      <c r="E477"/>
      <c r="F477" s="36" t="str">
        <f>IF(ISBLANK(E478), "", Long0[[#This Row],[Adj Close]]/E478-1)</f>
        <v/>
      </c>
      <c r="G477" s="29">
        <v>41043</v>
      </c>
      <c r="H477"/>
      <c r="I477" s="33" t="str">
        <f>IF(ISBLANK(H478),"",Long1[[#This Row],[Adj Close]]/H478-1)</f>
        <v/>
      </c>
      <c r="J477" s="37">
        <v>41043</v>
      </c>
      <c r="K477"/>
      <c r="L477" s="36" t="str">
        <f>IF(ISBLANK(K478),"",Long2[[#This Row],[Adj Close]]/K478-1)</f>
        <v/>
      </c>
      <c r="M477" s="29">
        <v>41043</v>
      </c>
      <c r="O477" s="33" t="str">
        <f>IF(ISBLANK(N478),"",Long3[[#This Row],[Adj Close]]/N478-1)</f>
        <v/>
      </c>
      <c r="P477" s="37">
        <v>41043</v>
      </c>
      <c r="R477" s="36" t="str">
        <f>IF(ISBLANK(Q478),"",Long4[[#This Row],[Adj Close]]/Q478-1)</f>
        <v/>
      </c>
      <c r="V477" s="37">
        <v>41043</v>
      </c>
      <c r="X477" s="36" t="str">
        <f>IF(ISBLANK(W478),"",Long6[[#This Row],[Adj Close]]/W478-1)</f>
        <v/>
      </c>
      <c r="AE477" s="29">
        <v>41043</v>
      </c>
      <c r="AG477" s="33" t="str">
        <f>IF(ISBLANK(AF478),"",Short0[[#This Row],[Adj Close]]/AF478-1)</f>
        <v/>
      </c>
      <c r="AH477" s="37">
        <v>41043</v>
      </c>
      <c r="AJ477" s="36" t="str">
        <f>IF(ISBLANK(AI478),"",Short1[[#This Row],[Adj Close]]/AI478-1)</f>
        <v/>
      </c>
      <c r="AK477" s="29">
        <v>41043</v>
      </c>
      <c r="AM477" s="33" t="str">
        <f>IF(ISBLANK(AL478),"",Short2[[#This Row],[Adj Close]]/AL478-1)</f>
        <v/>
      </c>
      <c r="AN477" s="37">
        <v>41043</v>
      </c>
      <c r="AP477" s="36" t="str">
        <f>IF(ISBLANK(AO478),"",Short3[[#This Row],[Adj Close]]/AO478-1)</f>
        <v/>
      </c>
    </row>
    <row r="478" spans="1:42" x14ac:dyDescent="0.25">
      <c r="A478" s="37">
        <v>41036</v>
      </c>
      <c r="B478" s="39">
        <v>1353.3900149999999</v>
      </c>
      <c r="C478" s="36">
        <f>IF(ISBLANK(B479), "", GSPC[[#This Row],[Adj Close]]/B479-1)</f>
        <v>-1.1474663118393069E-2</v>
      </c>
      <c r="D478" s="37">
        <v>41036</v>
      </c>
      <c r="E478"/>
      <c r="F478" s="36" t="str">
        <f>IF(ISBLANK(E479), "", Long0[[#This Row],[Adj Close]]/E479-1)</f>
        <v/>
      </c>
      <c r="G478" s="29">
        <v>41036</v>
      </c>
      <c r="H478"/>
      <c r="I478" s="33" t="str">
        <f>IF(ISBLANK(H479),"",Long1[[#This Row],[Adj Close]]/H479-1)</f>
        <v/>
      </c>
      <c r="J478" s="37">
        <v>41036</v>
      </c>
      <c r="K478"/>
      <c r="L478" s="36" t="str">
        <f>IF(ISBLANK(K479),"",Long2[[#This Row],[Adj Close]]/K479-1)</f>
        <v/>
      </c>
      <c r="M478" s="29">
        <v>41036</v>
      </c>
      <c r="O478" s="33" t="str">
        <f>IF(ISBLANK(N479),"",Long3[[#This Row],[Adj Close]]/N479-1)</f>
        <v/>
      </c>
      <c r="P478" s="37">
        <v>41036</v>
      </c>
      <c r="R478" s="36" t="str">
        <f>IF(ISBLANK(Q479),"",Long4[[#This Row],[Adj Close]]/Q479-1)</f>
        <v/>
      </c>
      <c r="V478" s="37">
        <v>41036</v>
      </c>
      <c r="X478" s="36" t="str">
        <f>IF(ISBLANK(W479),"",Long6[[#This Row],[Adj Close]]/W479-1)</f>
        <v/>
      </c>
      <c r="AE478" s="29">
        <v>41036</v>
      </c>
      <c r="AG478" s="33" t="str">
        <f>IF(ISBLANK(AF479),"",Short0[[#This Row],[Adj Close]]/AF479-1)</f>
        <v/>
      </c>
      <c r="AH478" s="37">
        <v>41036</v>
      </c>
      <c r="AJ478" s="36" t="str">
        <f>IF(ISBLANK(AI479),"",Short1[[#This Row],[Adj Close]]/AI479-1)</f>
        <v/>
      </c>
      <c r="AK478" s="29">
        <v>41036</v>
      </c>
      <c r="AM478" s="33" t="str">
        <f>IF(ISBLANK(AL479),"",Short2[[#This Row],[Adj Close]]/AL479-1)</f>
        <v/>
      </c>
      <c r="AN478" s="37">
        <v>41036</v>
      </c>
      <c r="AP478" s="36" t="str">
        <f>IF(ISBLANK(AO479),"",Short3[[#This Row],[Adj Close]]/AO479-1)</f>
        <v/>
      </c>
    </row>
    <row r="479" spans="1:42" x14ac:dyDescent="0.25">
      <c r="A479" s="37">
        <v>41029</v>
      </c>
      <c r="B479" s="39">
        <v>1369.099976</v>
      </c>
      <c r="C479" s="36">
        <f>IF(ISBLANK(B480), "", GSPC[[#This Row],[Adj Close]]/B480-1)</f>
        <v>-2.4412844434922421E-2</v>
      </c>
      <c r="D479" s="37">
        <v>41029</v>
      </c>
      <c r="E479"/>
      <c r="F479" s="36" t="str">
        <f>IF(ISBLANK(E480), "", Long0[[#This Row],[Adj Close]]/E480-1)</f>
        <v/>
      </c>
      <c r="G479" s="29">
        <v>41029</v>
      </c>
      <c r="H479"/>
      <c r="I479" s="33" t="str">
        <f>IF(ISBLANK(H480),"",Long1[[#This Row],[Adj Close]]/H480-1)</f>
        <v/>
      </c>
      <c r="J479" s="37">
        <v>41029</v>
      </c>
      <c r="K479"/>
      <c r="L479" s="36" t="str">
        <f>IF(ISBLANK(K480),"",Long2[[#This Row],[Adj Close]]/K480-1)</f>
        <v/>
      </c>
      <c r="M479" s="29">
        <v>41029</v>
      </c>
      <c r="O479" s="33" t="str">
        <f>IF(ISBLANK(N480),"",Long3[[#This Row],[Adj Close]]/N480-1)</f>
        <v/>
      </c>
      <c r="P479" s="37">
        <v>41029</v>
      </c>
      <c r="R479" s="36" t="str">
        <f>IF(ISBLANK(Q480),"",Long4[[#This Row],[Adj Close]]/Q480-1)</f>
        <v/>
      </c>
      <c r="V479" s="37">
        <v>41029</v>
      </c>
      <c r="X479" s="36" t="str">
        <f>IF(ISBLANK(W480),"",Long6[[#This Row],[Adj Close]]/W480-1)</f>
        <v/>
      </c>
      <c r="AE479" s="29">
        <v>41029</v>
      </c>
      <c r="AG479" s="33" t="str">
        <f>IF(ISBLANK(AF480),"",Short0[[#This Row],[Adj Close]]/AF480-1)</f>
        <v/>
      </c>
      <c r="AH479" s="37">
        <v>41029</v>
      </c>
      <c r="AJ479" s="36" t="str">
        <f>IF(ISBLANK(AI480),"",Short1[[#This Row],[Adj Close]]/AI480-1)</f>
        <v/>
      </c>
      <c r="AK479" s="29">
        <v>41029</v>
      </c>
      <c r="AM479" s="33" t="str">
        <f>IF(ISBLANK(AL480),"",Short2[[#This Row],[Adj Close]]/AL480-1)</f>
        <v/>
      </c>
      <c r="AN479" s="37">
        <v>41029</v>
      </c>
      <c r="AP479" s="36" t="str">
        <f>IF(ISBLANK(AO480),"",Short3[[#This Row],[Adj Close]]/AO480-1)</f>
        <v/>
      </c>
    </row>
    <row r="480" spans="1:42" x14ac:dyDescent="0.25">
      <c r="A480" s="37">
        <v>41022</v>
      </c>
      <c r="B480" s="39">
        <v>1403.3599850000001</v>
      </c>
      <c r="C480" s="36">
        <f>IF(ISBLANK(B481), "", GSPC[[#This Row],[Adj Close]]/B481-1)</f>
        <v>1.8011907958227047E-2</v>
      </c>
      <c r="D480" s="37">
        <v>41022</v>
      </c>
      <c r="E480"/>
      <c r="F480" s="36" t="str">
        <f>IF(ISBLANK(E481), "", Long0[[#This Row],[Adj Close]]/E481-1)</f>
        <v/>
      </c>
      <c r="G480" s="29">
        <v>41022</v>
      </c>
      <c r="H480"/>
      <c r="I480" s="33" t="str">
        <f>IF(ISBLANK(H481),"",Long1[[#This Row],[Adj Close]]/H481-1)</f>
        <v/>
      </c>
      <c r="J480" s="37">
        <v>41022</v>
      </c>
      <c r="K480"/>
      <c r="L480" s="36" t="str">
        <f>IF(ISBLANK(K481),"",Long2[[#This Row],[Adj Close]]/K481-1)</f>
        <v/>
      </c>
      <c r="M480" s="29">
        <v>41022</v>
      </c>
      <c r="O480" s="33" t="str">
        <f>IF(ISBLANK(N481),"",Long3[[#This Row],[Adj Close]]/N481-1)</f>
        <v/>
      </c>
      <c r="P480" s="37">
        <v>41022</v>
      </c>
      <c r="R480" s="36" t="str">
        <f>IF(ISBLANK(Q481),"",Long4[[#This Row],[Adj Close]]/Q481-1)</f>
        <v/>
      </c>
      <c r="V480" s="37">
        <v>41022</v>
      </c>
      <c r="X480" s="36" t="str">
        <f>IF(ISBLANK(W481),"",Long6[[#This Row],[Adj Close]]/W481-1)</f>
        <v/>
      </c>
      <c r="AE480" s="29">
        <v>41022</v>
      </c>
      <c r="AG480" s="33" t="str">
        <f>IF(ISBLANK(AF481),"",Short0[[#This Row],[Adj Close]]/AF481-1)</f>
        <v/>
      </c>
      <c r="AH480" s="37">
        <v>41022</v>
      </c>
      <c r="AJ480" s="36" t="str">
        <f>IF(ISBLANK(AI481),"",Short1[[#This Row],[Adj Close]]/AI481-1)</f>
        <v/>
      </c>
      <c r="AK480" s="29">
        <v>41022</v>
      </c>
      <c r="AM480" s="33" t="str">
        <f>IF(ISBLANK(AL481),"",Short2[[#This Row],[Adj Close]]/AL481-1)</f>
        <v/>
      </c>
      <c r="AN480" s="37">
        <v>41022</v>
      </c>
      <c r="AP480" s="36" t="str">
        <f>IF(ISBLANK(AO481),"",Short3[[#This Row],[Adj Close]]/AO481-1)</f>
        <v/>
      </c>
    </row>
    <row r="481" spans="1:42" x14ac:dyDescent="0.25">
      <c r="A481" s="37">
        <v>41015</v>
      </c>
      <c r="B481" s="39">
        <v>1378.530029</v>
      </c>
      <c r="C481" s="36">
        <f>IF(ISBLANK(B482), "", GSPC[[#This Row],[Adj Close]]/B482-1)</f>
        <v>6.035364777229324E-3</v>
      </c>
      <c r="D481" s="37">
        <v>41015</v>
      </c>
      <c r="E481"/>
      <c r="F481" s="36" t="str">
        <f>IF(ISBLANK(E482), "", Long0[[#This Row],[Adj Close]]/E482-1)</f>
        <v/>
      </c>
      <c r="G481" s="29">
        <v>41015</v>
      </c>
      <c r="H481"/>
      <c r="I481" s="33" t="str">
        <f>IF(ISBLANK(H482),"",Long1[[#This Row],[Adj Close]]/H482-1)</f>
        <v/>
      </c>
      <c r="J481" s="37">
        <v>41015</v>
      </c>
      <c r="K481"/>
      <c r="L481" s="36" t="str">
        <f>IF(ISBLANK(K482),"",Long2[[#This Row],[Adj Close]]/K482-1)</f>
        <v/>
      </c>
      <c r="M481" s="29">
        <v>41015</v>
      </c>
      <c r="O481" s="33" t="str">
        <f>IF(ISBLANK(N482),"",Long3[[#This Row],[Adj Close]]/N482-1)</f>
        <v/>
      </c>
      <c r="P481" s="37">
        <v>41015</v>
      </c>
      <c r="R481" s="36" t="str">
        <f>IF(ISBLANK(Q482),"",Long4[[#This Row],[Adj Close]]/Q482-1)</f>
        <v/>
      </c>
      <c r="V481" s="37">
        <v>41015</v>
      </c>
      <c r="X481" s="36" t="str">
        <f>IF(ISBLANK(W482),"",Long6[[#This Row],[Adj Close]]/W482-1)</f>
        <v/>
      </c>
      <c r="AE481" s="29">
        <v>41015</v>
      </c>
      <c r="AG481" s="33" t="str">
        <f>IF(ISBLANK(AF482),"",Short0[[#This Row],[Adj Close]]/AF482-1)</f>
        <v/>
      </c>
      <c r="AH481" s="37">
        <v>41015</v>
      </c>
      <c r="AJ481" s="36" t="str">
        <f>IF(ISBLANK(AI482),"",Short1[[#This Row],[Adj Close]]/AI482-1)</f>
        <v/>
      </c>
      <c r="AK481" s="29">
        <v>41015</v>
      </c>
      <c r="AM481" s="33" t="str">
        <f>IF(ISBLANK(AL482),"",Short2[[#This Row],[Adj Close]]/AL482-1)</f>
        <v/>
      </c>
      <c r="AN481" s="37">
        <v>41015</v>
      </c>
      <c r="AP481" s="36" t="str">
        <f>IF(ISBLANK(AO482),"",Short3[[#This Row],[Adj Close]]/AO482-1)</f>
        <v/>
      </c>
    </row>
    <row r="482" spans="1:42" x14ac:dyDescent="0.25">
      <c r="A482" s="37">
        <v>41008</v>
      </c>
      <c r="B482" s="39">
        <v>1370.26001</v>
      </c>
      <c r="C482" s="36">
        <f>IF(ISBLANK(B483), "", GSPC[[#This Row],[Adj Close]]/B483-1)</f>
        <v>-1.9898680244007538E-2</v>
      </c>
      <c r="D482" s="37">
        <v>41008</v>
      </c>
      <c r="E482"/>
      <c r="F482" s="36" t="str">
        <f>IF(ISBLANK(E483), "", Long0[[#This Row],[Adj Close]]/E483-1)</f>
        <v/>
      </c>
      <c r="G482" s="29">
        <v>41008</v>
      </c>
      <c r="H482"/>
      <c r="I482" s="33" t="str">
        <f>IF(ISBLANK(H483),"",Long1[[#This Row],[Adj Close]]/H483-1)</f>
        <v/>
      </c>
      <c r="J482" s="37">
        <v>41008</v>
      </c>
      <c r="K482"/>
      <c r="L482" s="36" t="str">
        <f>IF(ISBLANK(K483),"",Long2[[#This Row],[Adj Close]]/K483-1)</f>
        <v/>
      </c>
      <c r="M482" s="29">
        <v>41008</v>
      </c>
      <c r="O482" s="33" t="str">
        <f>IF(ISBLANK(N483),"",Long3[[#This Row],[Adj Close]]/N483-1)</f>
        <v/>
      </c>
      <c r="P482" s="37">
        <v>41008</v>
      </c>
      <c r="R482" s="36" t="str">
        <f>IF(ISBLANK(Q483),"",Long4[[#This Row],[Adj Close]]/Q483-1)</f>
        <v/>
      </c>
      <c r="V482" s="37">
        <v>41008</v>
      </c>
      <c r="X482" s="36" t="str">
        <f>IF(ISBLANK(W483),"",Long6[[#This Row],[Adj Close]]/W483-1)</f>
        <v/>
      </c>
      <c r="AE482" s="29">
        <v>41008</v>
      </c>
      <c r="AG482" s="33" t="str">
        <f>IF(ISBLANK(AF483),"",Short0[[#This Row],[Adj Close]]/AF483-1)</f>
        <v/>
      </c>
      <c r="AH482" s="37">
        <v>41008</v>
      </c>
      <c r="AJ482" s="36" t="str">
        <f>IF(ISBLANK(AI483),"",Short1[[#This Row],[Adj Close]]/AI483-1)</f>
        <v/>
      </c>
      <c r="AK482" s="29">
        <v>41008</v>
      </c>
      <c r="AM482" s="33" t="str">
        <f>IF(ISBLANK(AL483),"",Short2[[#This Row],[Adj Close]]/AL483-1)</f>
        <v/>
      </c>
    </row>
    <row r="483" spans="1:42" x14ac:dyDescent="0.25">
      <c r="A483" s="37">
        <v>41001</v>
      </c>
      <c r="B483" s="39">
        <v>1398.079956</v>
      </c>
      <c r="C483" s="36">
        <f>IF(ISBLANK(B484), "", GSPC[[#This Row],[Adj Close]]/B484-1)</f>
        <v>-7.3768097395950916E-3</v>
      </c>
      <c r="D483" s="37">
        <v>41001</v>
      </c>
      <c r="E483"/>
      <c r="F483" s="36" t="str">
        <f>IF(ISBLANK(E484), "", Long0[[#This Row],[Adj Close]]/E484-1)</f>
        <v/>
      </c>
      <c r="G483" s="29">
        <v>41001</v>
      </c>
      <c r="H483"/>
      <c r="I483" s="33" t="str">
        <f>IF(ISBLANK(H484),"",Long1[[#This Row],[Adj Close]]/H484-1)</f>
        <v/>
      </c>
      <c r="J483" s="37">
        <v>41001</v>
      </c>
      <c r="K483"/>
      <c r="L483" s="36" t="str">
        <f>IF(ISBLANK(K484),"",Long2[[#This Row],[Adj Close]]/K484-1)</f>
        <v/>
      </c>
      <c r="M483" s="29">
        <v>41001</v>
      </c>
      <c r="O483" s="33" t="str">
        <f>IF(ISBLANK(N484),"",Long3[[#This Row],[Adj Close]]/N484-1)</f>
        <v/>
      </c>
      <c r="P483" s="37">
        <v>41001</v>
      </c>
      <c r="R483" s="36" t="str">
        <f>IF(ISBLANK(Q484),"",Long4[[#This Row],[Adj Close]]/Q484-1)</f>
        <v/>
      </c>
      <c r="V483" s="37">
        <v>41001</v>
      </c>
      <c r="X483" s="36" t="str">
        <f>IF(ISBLANK(W484),"",Long6[[#This Row],[Adj Close]]/W484-1)</f>
        <v/>
      </c>
      <c r="AE483" s="29">
        <v>41001</v>
      </c>
      <c r="AG483" s="33" t="str">
        <f>IF(ISBLANK(AF484),"",Short0[[#This Row],[Adj Close]]/AF484-1)</f>
        <v/>
      </c>
      <c r="AH483" s="37">
        <v>41001</v>
      </c>
      <c r="AJ483" s="36" t="str">
        <f>IF(ISBLANK(AI484),"",Short1[[#This Row],[Adj Close]]/AI484-1)</f>
        <v/>
      </c>
      <c r="AK483" s="29">
        <v>41001</v>
      </c>
      <c r="AM483" s="33" t="str">
        <f>IF(ISBLANK(AL484),"",Short2[[#This Row],[Adj Close]]/AL484-1)</f>
        <v/>
      </c>
    </row>
    <row r="484" spans="1:42" x14ac:dyDescent="0.25">
      <c r="A484" s="37">
        <v>40994</v>
      </c>
      <c r="B484" s="39">
        <v>1408.469971</v>
      </c>
      <c r="C484" s="36">
        <f>IF(ISBLANK(B485), "", GSPC[[#This Row],[Adj Close]]/B485-1)</f>
        <v>8.1310606337123836E-3</v>
      </c>
      <c r="D484" s="37">
        <v>40994</v>
      </c>
      <c r="E484"/>
      <c r="F484" s="36" t="str">
        <f>IF(ISBLANK(E485), "", Long0[[#This Row],[Adj Close]]/E485-1)</f>
        <v/>
      </c>
      <c r="G484" s="29">
        <v>40994</v>
      </c>
      <c r="H484"/>
      <c r="I484" s="33" t="str">
        <f>IF(ISBLANK(H485),"",Long1[[#This Row],[Adj Close]]/H485-1)</f>
        <v/>
      </c>
      <c r="J484" s="37">
        <v>40994</v>
      </c>
      <c r="K484"/>
      <c r="L484" s="36" t="str">
        <f>IF(ISBLANK(K485),"",Long2[[#This Row],[Adj Close]]/K485-1)</f>
        <v/>
      </c>
      <c r="M484" s="29">
        <v>40994</v>
      </c>
      <c r="O484" s="33" t="str">
        <f>IF(ISBLANK(N485),"",Long3[[#This Row],[Adj Close]]/N485-1)</f>
        <v/>
      </c>
      <c r="P484" s="37">
        <v>40994</v>
      </c>
      <c r="R484" s="36" t="str">
        <f>IF(ISBLANK(Q485),"",Long4[[#This Row],[Adj Close]]/Q485-1)</f>
        <v/>
      </c>
      <c r="V484" s="37">
        <v>40994</v>
      </c>
      <c r="X484" s="36" t="str">
        <f>IF(ISBLANK(W485),"",Long6[[#This Row],[Adj Close]]/W485-1)</f>
        <v/>
      </c>
      <c r="AE484" s="29">
        <v>40994</v>
      </c>
      <c r="AG484" s="33" t="str">
        <f>IF(ISBLANK(AF485),"",Short0[[#This Row],[Adj Close]]/AF485-1)</f>
        <v/>
      </c>
      <c r="AH484" s="37">
        <v>40994</v>
      </c>
      <c r="AJ484" s="36" t="str">
        <f>IF(ISBLANK(AI485),"",Short1[[#This Row],[Adj Close]]/AI485-1)</f>
        <v/>
      </c>
      <c r="AK484" s="29">
        <v>40994</v>
      </c>
      <c r="AM484" s="33" t="str">
        <f>IF(ISBLANK(AL485),"",Short2[[#This Row],[Adj Close]]/AL485-1)</f>
        <v/>
      </c>
    </row>
    <row r="485" spans="1:42" x14ac:dyDescent="0.25">
      <c r="A485" s="37">
        <v>40987</v>
      </c>
      <c r="B485" s="39">
        <v>1397.1099850000001</v>
      </c>
      <c r="C485" s="36">
        <f>IF(ISBLANK(B486), "", GSPC[[#This Row],[Adj Close]]/B486-1)</f>
        <v>-5.0279230996042035E-3</v>
      </c>
      <c r="D485" s="37">
        <v>40987</v>
      </c>
      <c r="E485"/>
      <c r="F485" s="36" t="str">
        <f>IF(ISBLANK(E486), "", Long0[[#This Row],[Adj Close]]/E486-1)</f>
        <v/>
      </c>
      <c r="G485" s="29">
        <v>40987</v>
      </c>
      <c r="H485"/>
      <c r="I485" s="33" t="str">
        <f>IF(ISBLANK(H486),"",Long1[[#This Row],[Adj Close]]/H486-1)</f>
        <v/>
      </c>
      <c r="J485" s="37">
        <v>40987</v>
      </c>
      <c r="K485"/>
      <c r="L485" s="36" t="str">
        <f>IF(ISBLANK(K486),"",Long2[[#This Row],[Adj Close]]/K486-1)</f>
        <v/>
      </c>
      <c r="M485" s="29">
        <v>40987</v>
      </c>
      <c r="O485" s="33" t="str">
        <f>IF(ISBLANK(N486),"",Long3[[#This Row],[Adj Close]]/N486-1)</f>
        <v/>
      </c>
      <c r="P485" s="37">
        <v>40987</v>
      </c>
      <c r="R485" s="36" t="str">
        <f>IF(ISBLANK(Q486),"",Long4[[#This Row],[Adj Close]]/Q486-1)</f>
        <v/>
      </c>
      <c r="V485" s="37">
        <v>40987</v>
      </c>
      <c r="X485" s="36" t="str">
        <f>IF(ISBLANK(W486),"",Long6[[#This Row],[Adj Close]]/W486-1)</f>
        <v/>
      </c>
      <c r="AE485" s="29">
        <v>40987</v>
      </c>
      <c r="AG485" s="33" t="str">
        <f>IF(ISBLANK(AF486),"",Short0[[#This Row],[Adj Close]]/AF486-1)</f>
        <v/>
      </c>
      <c r="AH485" s="37">
        <v>40987</v>
      </c>
      <c r="AJ485" s="36" t="str">
        <f>IF(ISBLANK(AI486),"",Short1[[#This Row],[Adj Close]]/AI486-1)</f>
        <v/>
      </c>
      <c r="AK485" s="29">
        <v>40987</v>
      </c>
      <c r="AM485" s="33" t="str">
        <f>IF(ISBLANK(AL486),"",Short2[[#This Row],[Adj Close]]/AL486-1)</f>
        <v/>
      </c>
    </row>
    <row r="486" spans="1:42" x14ac:dyDescent="0.25">
      <c r="A486" s="37">
        <v>40980</v>
      </c>
      <c r="B486" s="39">
        <v>1404.170044</v>
      </c>
      <c r="C486" s="36">
        <f>IF(ISBLANK(B487), "", GSPC[[#This Row],[Adj Close]]/B487-1)</f>
        <v>2.4291179412676556E-2</v>
      </c>
      <c r="D486" s="37">
        <v>40980</v>
      </c>
      <c r="E486"/>
      <c r="F486" s="36" t="str">
        <f>IF(ISBLANK(E487), "", Long0[[#This Row],[Adj Close]]/E487-1)</f>
        <v/>
      </c>
      <c r="G486" s="29">
        <v>40980</v>
      </c>
      <c r="H486"/>
      <c r="I486" s="33" t="str">
        <f>IF(ISBLANK(H487),"",Long1[[#This Row],[Adj Close]]/H487-1)</f>
        <v/>
      </c>
      <c r="J486" s="37">
        <v>40980</v>
      </c>
      <c r="K486"/>
      <c r="L486" s="36" t="str">
        <f>IF(ISBLANK(K487),"",Long2[[#This Row],[Adj Close]]/K487-1)</f>
        <v/>
      </c>
      <c r="M486" s="29">
        <v>40980</v>
      </c>
      <c r="O486" s="33" t="str">
        <f>IF(ISBLANK(N487),"",Long3[[#This Row],[Adj Close]]/N487-1)</f>
        <v/>
      </c>
      <c r="P486" s="37">
        <v>40980</v>
      </c>
      <c r="R486" s="36" t="str">
        <f>IF(ISBLANK(Q487),"",Long4[[#This Row],[Adj Close]]/Q487-1)</f>
        <v/>
      </c>
      <c r="V486" s="37">
        <v>40980</v>
      </c>
      <c r="X486" s="36" t="str">
        <f>IF(ISBLANK(W487),"",Long6[[#This Row],[Adj Close]]/W487-1)</f>
        <v/>
      </c>
      <c r="AE486" s="29">
        <v>40980</v>
      </c>
      <c r="AG486" s="33" t="str">
        <f>IF(ISBLANK(AF487),"",Short0[[#This Row],[Adj Close]]/AF487-1)</f>
        <v/>
      </c>
      <c r="AH486" s="37">
        <v>40980</v>
      </c>
      <c r="AJ486" s="36" t="str">
        <f>IF(ISBLANK(AI487),"",Short1[[#This Row],[Adj Close]]/AI487-1)</f>
        <v/>
      </c>
      <c r="AK486" s="29">
        <v>40980</v>
      </c>
      <c r="AM486" s="33" t="str">
        <f>IF(ISBLANK(AL487),"",Short2[[#This Row],[Adj Close]]/AL487-1)</f>
        <v/>
      </c>
    </row>
    <row r="487" spans="1:42" x14ac:dyDescent="0.25">
      <c r="A487" s="37">
        <v>40973</v>
      </c>
      <c r="B487" s="39">
        <v>1370.869995</v>
      </c>
      <c r="C487" s="36">
        <f>IF(ISBLANK(B488), "", GSPC[[#This Row],[Adj Close]]/B488-1)</f>
        <v>9.0534669616859631E-4</v>
      </c>
      <c r="D487" s="37">
        <v>40973</v>
      </c>
      <c r="E487"/>
      <c r="F487" s="36" t="str">
        <f>IF(ISBLANK(E488), "", Long0[[#This Row],[Adj Close]]/E488-1)</f>
        <v/>
      </c>
      <c r="G487" s="29">
        <v>40973</v>
      </c>
      <c r="H487"/>
      <c r="I487" s="33" t="str">
        <f>IF(ISBLANK(H488),"",Long1[[#This Row],[Adj Close]]/H488-1)</f>
        <v/>
      </c>
      <c r="J487" s="37">
        <v>40973</v>
      </c>
      <c r="K487"/>
      <c r="L487" s="36" t="str">
        <f>IF(ISBLANK(K488),"",Long2[[#This Row],[Adj Close]]/K488-1)</f>
        <v/>
      </c>
      <c r="M487" s="29">
        <v>40973</v>
      </c>
      <c r="O487" s="33" t="str">
        <f>IF(ISBLANK(N488),"",Long3[[#This Row],[Adj Close]]/N488-1)</f>
        <v/>
      </c>
      <c r="P487" s="37">
        <v>40973</v>
      </c>
      <c r="R487" s="36" t="str">
        <f>IF(ISBLANK(Q488),"",Long4[[#This Row],[Adj Close]]/Q488-1)</f>
        <v/>
      </c>
      <c r="V487" s="37">
        <v>40973</v>
      </c>
      <c r="X487" s="36" t="str">
        <f>IF(ISBLANK(W488),"",Long6[[#This Row],[Adj Close]]/W488-1)</f>
        <v/>
      </c>
      <c r="AE487" s="29">
        <v>40973</v>
      </c>
      <c r="AG487" s="33" t="str">
        <f>IF(ISBLANK(AF488),"",Short0[[#This Row],[Adj Close]]/AF488-1)</f>
        <v/>
      </c>
      <c r="AH487" s="37">
        <v>40973</v>
      </c>
      <c r="AJ487" s="36" t="str">
        <f>IF(ISBLANK(AI488),"",Short1[[#This Row],[Adj Close]]/AI488-1)</f>
        <v/>
      </c>
      <c r="AK487" s="29">
        <v>40973</v>
      </c>
      <c r="AM487" s="33" t="str">
        <f>IF(ISBLANK(AL488),"",Short2[[#This Row],[Adj Close]]/AL488-1)</f>
        <v/>
      </c>
    </row>
    <row r="488" spans="1:42" x14ac:dyDescent="0.25">
      <c r="A488" s="37">
        <v>40966</v>
      </c>
      <c r="B488" s="39">
        <v>1369.630005</v>
      </c>
      <c r="C488" s="36">
        <f>IF(ISBLANK(B489), "", GSPC[[#This Row],[Adj Close]]/B489-1)</f>
        <v>2.8482837351786472E-3</v>
      </c>
      <c r="D488" s="37">
        <v>40966</v>
      </c>
      <c r="E488"/>
      <c r="F488" s="36" t="str">
        <f>IF(ISBLANK(E489), "", Long0[[#This Row],[Adj Close]]/E489-1)</f>
        <v/>
      </c>
      <c r="G488" s="29">
        <v>40966</v>
      </c>
      <c r="H488"/>
      <c r="I488" s="33" t="str">
        <f>IF(ISBLANK(H489),"",Long1[[#This Row],[Adj Close]]/H489-1)</f>
        <v/>
      </c>
      <c r="J488" s="37">
        <v>40966</v>
      </c>
      <c r="K488"/>
      <c r="L488" s="36" t="str">
        <f>IF(ISBLANK(K489),"",Long2[[#This Row],[Adj Close]]/K489-1)</f>
        <v/>
      </c>
      <c r="M488" s="29">
        <v>40966</v>
      </c>
      <c r="O488" s="33" t="str">
        <f>IF(ISBLANK(N489),"",Long3[[#This Row],[Adj Close]]/N489-1)</f>
        <v/>
      </c>
      <c r="P488" s="37">
        <v>40966</v>
      </c>
      <c r="R488" s="36" t="str">
        <f>IF(ISBLANK(Q489),"",Long4[[#This Row],[Adj Close]]/Q489-1)</f>
        <v/>
      </c>
      <c r="V488" s="37">
        <v>40966</v>
      </c>
      <c r="X488" s="36" t="str">
        <f>IF(ISBLANK(W489),"",Long6[[#This Row],[Adj Close]]/W489-1)</f>
        <v/>
      </c>
      <c r="AE488" s="29">
        <v>40966</v>
      </c>
      <c r="AG488" s="33" t="str">
        <f>IF(ISBLANK(AF489),"",Short0[[#This Row],[Adj Close]]/AF489-1)</f>
        <v/>
      </c>
      <c r="AH488" s="37">
        <v>40966</v>
      </c>
      <c r="AJ488" s="36" t="str">
        <f>IF(ISBLANK(AI489),"",Short1[[#This Row],[Adj Close]]/AI489-1)</f>
        <v/>
      </c>
      <c r="AK488" s="29">
        <v>40966</v>
      </c>
      <c r="AM488" s="33" t="str">
        <f>IF(ISBLANK(AL489),"",Short2[[#This Row],[Adj Close]]/AL489-1)</f>
        <v/>
      </c>
    </row>
    <row r="489" spans="1:42" x14ac:dyDescent="0.25">
      <c r="A489" s="37">
        <v>40959</v>
      </c>
      <c r="B489" s="39">
        <v>1365.73999</v>
      </c>
      <c r="C489" s="36">
        <f>IF(ISBLANK(B490), "", GSPC[[#This Row],[Adj Close]]/B490-1)</f>
        <v>3.3131873866016903E-3</v>
      </c>
      <c r="D489" s="37">
        <v>40959</v>
      </c>
      <c r="E489"/>
      <c r="F489" s="36" t="str">
        <f>IF(ISBLANK(E490), "", Long0[[#This Row],[Adj Close]]/E490-1)</f>
        <v/>
      </c>
      <c r="G489" s="29">
        <v>40959</v>
      </c>
      <c r="H489"/>
      <c r="I489" s="33" t="str">
        <f>IF(ISBLANK(H490),"",Long1[[#This Row],[Adj Close]]/H490-1)</f>
        <v/>
      </c>
      <c r="J489" s="37">
        <v>40959</v>
      </c>
      <c r="K489"/>
      <c r="L489" s="36" t="str">
        <f>IF(ISBLANK(K490),"",Long2[[#This Row],[Adj Close]]/K490-1)</f>
        <v/>
      </c>
      <c r="M489" s="29">
        <v>40959</v>
      </c>
      <c r="O489" s="33" t="str">
        <f>IF(ISBLANK(N490),"",Long3[[#This Row],[Adj Close]]/N490-1)</f>
        <v/>
      </c>
      <c r="P489" s="37">
        <v>40959</v>
      </c>
      <c r="R489" s="36" t="str">
        <f>IF(ISBLANK(Q490),"",Long4[[#This Row],[Adj Close]]/Q490-1)</f>
        <v/>
      </c>
      <c r="V489" s="37">
        <v>40959</v>
      </c>
      <c r="X489" s="36" t="str">
        <f>IF(ISBLANK(W490),"",Long6[[#This Row],[Adj Close]]/W490-1)</f>
        <v/>
      </c>
      <c r="AE489" s="29">
        <v>40959</v>
      </c>
      <c r="AG489" s="33" t="str">
        <f>IF(ISBLANK(AF490),"",Short0[[#This Row],[Adj Close]]/AF490-1)</f>
        <v/>
      </c>
      <c r="AH489" s="37">
        <v>40959</v>
      </c>
      <c r="AJ489" s="36" t="str">
        <f>IF(ISBLANK(AI490),"",Short1[[#This Row],[Adj Close]]/AI490-1)</f>
        <v/>
      </c>
      <c r="AK489" s="29">
        <v>40959</v>
      </c>
      <c r="AM489" s="33" t="str">
        <f>IF(ISBLANK(AL490),"",Short2[[#This Row],[Adj Close]]/AL490-1)</f>
        <v/>
      </c>
    </row>
    <row r="490" spans="1:42" x14ac:dyDescent="0.25">
      <c r="A490" s="37">
        <v>40952</v>
      </c>
      <c r="B490" s="39">
        <v>1361.2299800000001</v>
      </c>
      <c r="C490" s="36">
        <f>IF(ISBLANK(B491), "", GSPC[[#This Row],[Adj Close]]/B491-1)</f>
        <v>1.3845829702908263E-2</v>
      </c>
      <c r="D490" s="37">
        <v>40952</v>
      </c>
      <c r="E490"/>
      <c r="F490" s="36" t="str">
        <f>IF(ISBLANK(E491), "", Long0[[#This Row],[Adj Close]]/E491-1)</f>
        <v/>
      </c>
      <c r="G490" s="29">
        <v>40952</v>
      </c>
      <c r="H490"/>
      <c r="I490" s="33" t="str">
        <f>IF(ISBLANK(H491),"",Long1[[#This Row],[Adj Close]]/H491-1)</f>
        <v/>
      </c>
      <c r="J490" s="37">
        <v>40952</v>
      </c>
      <c r="K490"/>
      <c r="L490" s="36" t="str">
        <f>IF(ISBLANK(K491),"",Long2[[#This Row],[Adj Close]]/K491-1)</f>
        <v/>
      </c>
      <c r="M490" s="29">
        <v>40952</v>
      </c>
      <c r="O490" s="33" t="str">
        <f>IF(ISBLANK(N491),"",Long3[[#This Row],[Adj Close]]/N491-1)</f>
        <v/>
      </c>
      <c r="P490" s="37">
        <v>40952</v>
      </c>
      <c r="R490" s="36" t="str">
        <f>IF(ISBLANK(Q491),"",Long4[[#This Row],[Adj Close]]/Q491-1)</f>
        <v/>
      </c>
      <c r="V490" s="37">
        <v>40952</v>
      </c>
      <c r="X490" s="36" t="str">
        <f>IF(ISBLANK(W491),"",Long6[[#This Row],[Adj Close]]/W491-1)</f>
        <v/>
      </c>
      <c r="AE490" s="29">
        <v>40952</v>
      </c>
      <c r="AG490" s="33" t="str">
        <f>IF(ISBLANK(AF491),"",Short0[[#This Row],[Adj Close]]/AF491-1)</f>
        <v/>
      </c>
      <c r="AH490" s="37">
        <v>40952</v>
      </c>
      <c r="AJ490" s="36" t="str">
        <f>IF(ISBLANK(AI491),"",Short1[[#This Row],[Adj Close]]/AI491-1)</f>
        <v/>
      </c>
      <c r="AK490" s="29">
        <v>40952</v>
      </c>
      <c r="AM490" s="33" t="str">
        <f>IF(ISBLANK(AL491),"",Short2[[#This Row],[Adj Close]]/AL491-1)</f>
        <v/>
      </c>
    </row>
    <row r="491" spans="1:42" x14ac:dyDescent="0.25">
      <c r="A491" s="37">
        <v>40945</v>
      </c>
      <c r="B491" s="39">
        <v>1342.6400149999999</v>
      </c>
      <c r="C491" s="36">
        <f>IF(ISBLANK(B492), "", GSPC[[#This Row],[Adj Close]]/B492-1)</f>
        <v>-1.6804289981929843E-3</v>
      </c>
      <c r="D491" s="37">
        <v>40945</v>
      </c>
      <c r="E491"/>
      <c r="F491" s="36" t="str">
        <f>IF(ISBLANK(E492), "", Long0[[#This Row],[Adj Close]]/E492-1)</f>
        <v/>
      </c>
      <c r="G491" s="29">
        <v>40945</v>
      </c>
      <c r="H491"/>
      <c r="I491" s="33" t="str">
        <f>IF(ISBLANK(H492),"",Long1[[#This Row],[Adj Close]]/H492-1)</f>
        <v/>
      </c>
      <c r="J491" s="37">
        <v>40945</v>
      </c>
      <c r="K491"/>
      <c r="L491" s="36" t="str">
        <f>IF(ISBLANK(K492),"",Long2[[#This Row],[Adj Close]]/K492-1)</f>
        <v/>
      </c>
      <c r="M491" s="29">
        <v>40945</v>
      </c>
      <c r="O491" s="33" t="str">
        <f>IF(ISBLANK(N492),"",Long3[[#This Row],[Adj Close]]/N492-1)</f>
        <v/>
      </c>
      <c r="P491" s="37">
        <v>40945</v>
      </c>
      <c r="R491" s="36" t="str">
        <f>IF(ISBLANK(Q492),"",Long4[[#This Row],[Adj Close]]/Q492-1)</f>
        <v/>
      </c>
      <c r="V491" s="37">
        <v>40945</v>
      </c>
      <c r="X491" s="36" t="str">
        <f>IF(ISBLANK(W492),"",Long6[[#This Row],[Adj Close]]/W492-1)</f>
        <v/>
      </c>
      <c r="AE491" s="29">
        <v>40945</v>
      </c>
      <c r="AG491" s="33" t="str">
        <f>IF(ISBLANK(AF492),"",Short0[[#This Row],[Adj Close]]/AF492-1)</f>
        <v/>
      </c>
      <c r="AH491" s="37">
        <v>40945</v>
      </c>
      <c r="AJ491" s="36" t="str">
        <f>IF(ISBLANK(AI492),"",Short1[[#This Row],[Adj Close]]/AI492-1)</f>
        <v/>
      </c>
      <c r="AK491" s="29">
        <v>40945</v>
      </c>
      <c r="AM491" s="33" t="str">
        <f>IF(ISBLANK(AL492),"",Short2[[#This Row],[Adj Close]]/AL492-1)</f>
        <v/>
      </c>
    </row>
    <row r="492" spans="1:42" x14ac:dyDescent="0.25">
      <c r="A492" s="37">
        <v>40938</v>
      </c>
      <c r="B492" s="39">
        <v>1344.900024</v>
      </c>
      <c r="C492" s="36">
        <f>IF(ISBLANK(B493), "", GSPC[[#This Row],[Adj Close]]/B493-1)</f>
        <v>2.1704336264455559E-2</v>
      </c>
      <c r="D492" s="37">
        <v>40938</v>
      </c>
      <c r="E492"/>
      <c r="F492" s="36" t="str">
        <f>IF(ISBLANK(E493), "", Long0[[#This Row],[Adj Close]]/E493-1)</f>
        <v/>
      </c>
      <c r="G492" s="29">
        <v>40938</v>
      </c>
      <c r="H492"/>
      <c r="I492" s="33" t="str">
        <f>IF(ISBLANK(H493),"",Long1[[#This Row],[Adj Close]]/H493-1)</f>
        <v/>
      </c>
      <c r="J492" s="37">
        <v>40938</v>
      </c>
      <c r="K492"/>
      <c r="L492" s="36" t="str">
        <f>IF(ISBLANK(K493),"",Long2[[#This Row],[Adj Close]]/K493-1)</f>
        <v/>
      </c>
      <c r="M492" s="29">
        <v>40938</v>
      </c>
      <c r="O492" s="33" t="str">
        <f>IF(ISBLANK(N493),"",Long3[[#This Row],[Adj Close]]/N493-1)</f>
        <v/>
      </c>
      <c r="P492" s="37">
        <v>40938</v>
      </c>
      <c r="R492" s="36" t="str">
        <f>IF(ISBLANK(Q493),"",Long4[[#This Row],[Adj Close]]/Q493-1)</f>
        <v/>
      </c>
      <c r="V492" s="37">
        <v>40938</v>
      </c>
      <c r="X492" s="36" t="str">
        <f>IF(ISBLANK(W493),"",Long6[[#This Row],[Adj Close]]/W493-1)</f>
        <v/>
      </c>
      <c r="AE492" s="29">
        <v>40938</v>
      </c>
      <c r="AG492" s="33" t="str">
        <f>IF(ISBLANK(AF493),"",Short0[[#This Row],[Adj Close]]/AF493-1)</f>
        <v/>
      </c>
      <c r="AH492" s="37">
        <v>40938</v>
      </c>
      <c r="AJ492" s="36" t="str">
        <f>IF(ISBLANK(AI493),"",Short1[[#This Row],[Adj Close]]/AI493-1)</f>
        <v/>
      </c>
      <c r="AK492" s="29">
        <v>40938</v>
      </c>
      <c r="AM492" s="33" t="str">
        <f>IF(ISBLANK(AL493),"",Short2[[#This Row],[Adj Close]]/AL493-1)</f>
        <v/>
      </c>
    </row>
    <row r="493" spans="1:42" x14ac:dyDescent="0.25">
      <c r="A493" s="37">
        <v>40931</v>
      </c>
      <c r="B493" s="39">
        <v>1316.329956</v>
      </c>
      <c r="C493" s="36">
        <f>IF(ISBLANK(B494), "", GSPC[[#This Row],[Adj Close]]/B494-1)</f>
        <v>7.2218750200625514E-4</v>
      </c>
      <c r="D493" s="37">
        <v>40931</v>
      </c>
      <c r="E493"/>
      <c r="F493" s="36" t="str">
        <f>IF(ISBLANK(E494), "", Long0[[#This Row],[Adj Close]]/E494-1)</f>
        <v/>
      </c>
      <c r="G493" s="29">
        <v>40931</v>
      </c>
      <c r="H493"/>
      <c r="I493" s="33" t="str">
        <f>IF(ISBLANK(H494),"",Long1[[#This Row],[Adj Close]]/H494-1)</f>
        <v/>
      </c>
      <c r="J493" s="37">
        <v>40931</v>
      </c>
      <c r="K493"/>
      <c r="L493" s="36" t="str">
        <f>IF(ISBLANK(K494),"",Long2[[#This Row],[Adj Close]]/K494-1)</f>
        <v/>
      </c>
      <c r="M493" s="29">
        <v>40931</v>
      </c>
      <c r="O493" s="33" t="str">
        <f>IF(ISBLANK(N494),"",Long3[[#This Row],[Adj Close]]/N494-1)</f>
        <v/>
      </c>
      <c r="P493" s="37">
        <v>40931</v>
      </c>
      <c r="R493" s="36" t="str">
        <f>IF(ISBLANK(Q494),"",Long4[[#This Row],[Adj Close]]/Q494-1)</f>
        <v/>
      </c>
      <c r="V493" s="37">
        <v>40931</v>
      </c>
      <c r="X493" s="36" t="str">
        <f>IF(ISBLANK(W494),"",Long6[[#This Row],[Adj Close]]/W494-1)</f>
        <v/>
      </c>
      <c r="AE493" s="29">
        <v>40931</v>
      </c>
      <c r="AG493" s="33" t="str">
        <f>IF(ISBLANK(AF494),"",Short0[[#This Row],[Adj Close]]/AF494-1)</f>
        <v/>
      </c>
      <c r="AH493" s="37">
        <v>40931</v>
      </c>
      <c r="AJ493" s="36" t="str">
        <f>IF(ISBLANK(AI494),"",Short1[[#This Row],[Adj Close]]/AI494-1)</f>
        <v/>
      </c>
      <c r="AK493" s="29">
        <v>40931</v>
      </c>
      <c r="AM493" s="33" t="str">
        <f>IF(ISBLANK(AL494),"",Short2[[#This Row],[Adj Close]]/AL494-1)</f>
        <v/>
      </c>
    </row>
    <row r="494" spans="1:42" x14ac:dyDescent="0.25">
      <c r="A494" s="37">
        <v>40924</v>
      </c>
      <c r="B494" s="39">
        <v>1315.380005</v>
      </c>
      <c r="C494" s="36">
        <f>IF(ISBLANK(B495), "", GSPC[[#This Row],[Adj Close]]/B495-1)</f>
        <v>2.0394262381528749E-2</v>
      </c>
      <c r="D494" s="37">
        <v>40924</v>
      </c>
      <c r="E494"/>
      <c r="F494" s="36" t="str">
        <f>IF(ISBLANK(E495), "", Long0[[#This Row],[Adj Close]]/E495-1)</f>
        <v/>
      </c>
      <c r="G494" s="29">
        <v>40924</v>
      </c>
      <c r="H494"/>
      <c r="I494" s="33" t="str">
        <f>IF(ISBLANK(H495),"",Long1[[#This Row],[Adj Close]]/H495-1)</f>
        <v/>
      </c>
      <c r="J494" s="37">
        <v>40924</v>
      </c>
      <c r="K494"/>
      <c r="L494" s="36" t="str">
        <f>IF(ISBLANK(K495),"",Long2[[#This Row],[Adj Close]]/K495-1)</f>
        <v/>
      </c>
      <c r="M494" s="29">
        <v>40924</v>
      </c>
      <c r="O494" s="33" t="str">
        <f>IF(ISBLANK(N495),"",Long3[[#This Row],[Adj Close]]/N495-1)</f>
        <v/>
      </c>
      <c r="P494" s="37">
        <v>40924</v>
      </c>
      <c r="R494" s="36" t="str">
        <f>IF(ISBLANK(Q495),"",Long4[[#This Row],[Adj Close]]/Q495-1)</f>
        <v/>
      </c>
      <c r="V494" s="37">
        <v>40924</v>
      </c>
      <c r="X494" s="36" t="str">
        <f>IF(ISBLANK(W495),"",Long6[[#This Row],[Adj Close]]/W495-1)</f>
        <v/>
      </c>
      <c r="AE494" s="29">
        <v>40924</v>
      </c>
      <c r="AG494" s="33" t="str">
        <f>IF(ISBLANK(AF495),"",Short0[[#This Row],[Adj Close]]/AF495-1)</f>
        <v/>
      </c>
      <c r="AH494" s="37">
        <v>40924</v>
      </c>
      <c r="AJ494" s="36" t="str">
        <f>IF(ISBLANK(AI495),"",Short1[[#This Row],[Adj Close]]/AI495-1)</f>
        <v/>
      </c>
      <c r="AK494" s="29">
        <v>40924</v>
      </c>
      <c r="AM494" s="33" t="str">
        <f>IF(ISBLANK(AL495),"",Short2[[#This Row],[Adj Close]]/AL495-1)</f>
        <v/>
      </c>
    </row>
    <row r="495" spans="1:42" x14ac:dyDescent="0.25">
      <c r="A495" s="37">
        <v>40917</v>
      </c>
      <c r="B495" s="39">
        <v>1289.089966</v>
      </c>
      <c r="C495" s="36">
        <f>IF(ISBLANK(B496), "", GSPC[[#This Row],[Adj Close]]/B496-1)</f>
        <v>8.8275302894607055E-3</v>
      </c>
      <c r="D495" s="37">
        <v>40917</v>
      </c>
      <c r="E495"/>
      <c r="F495" s="36" t="str">
        <f>IF(ISBLANK(E496), "", Long0[[#This Row],[Adj Close]]/E496-1)</f>
        <v/>
      </c>
      <c r="G495" s="29">
        <v>40917</v>
      </c>
      <c r="H495"/>
      <c r="I495" s="33" t="str">
        <f>IF(ISBLANK(H496),"",Long1[[#This Row],[Adj Close]]/H496-1)</f>
        <v/>
      </c>
      <c r="J495" s="37">
        <v>40917</v>
      </c>
      <c r="K495"/>
      <c r="L495" s="36" t="str">
        <f>IF(ISBLANK(K496),"",Long2[[#This Row],[Adj Close]]/K496-1)</f>
        <v/>
      </c>
      <c r="M495" s="29">
        <v>40917</v>
      </c>
      <c r="O495" s="33" t="str">
        <f>IF(ISBLANK(N496),"",Long3[[#This Row],[Adj Close]]/N496-1)</f>
        <v/>
      </c>
      <c r="P495" s="37">
        <v>40917</v>
      </c>
      <c r="R495" s="36" t="str">
        <f>IF(ISBLANK(Q496),"",Long4[[#This Row],[Adj Close]]/Q496-1)</f>
        <v/>
      </c>
      <c r="V495" s="37">
        <v>40917</v>
      </c>
      <c r="X495" s="36" t="str">
        <f>IF(ISBLANK(W496),"",Long6[[#This Row],[Adj Close]]/W496-1)</f>
        <v/>
      </c>
      <c r="AE495" s="29">
        <v>40917</v>
      </c>
      <c r="AG495" s="33" t="str">
        <f>IF(ISBLANK(AF496),"",Short0[[#This Row],[Adj Close]]/AF496-1)</f>
        <v/>
      </c>
      <c r="AH495" s="37">
        <v>40917</v>
      </c>
      <c r="AJ495" s="36" t="str">
        <f>IF(ISBLANK(AI496),"",Short1[[#This Row],[Adj Close]]/AI496-1)</f>
        <v/>
      </c>
      <c r="AK495" s="29">
        <v>40917</v>
      </c>
      <c r="AM495" s="33" t="str">
        <f>IF(ISBLANK(AL496),"",Short2[[#This Row],[Adj Close]]/AL496-1)</f>
        <v/>
      </c>
    </row>
    <row r="496" spans="1:42" x14ac:dyDescent="0.25">
      <c r="A496" s="37">
        <v>40910</v>
      </c>
      <c r="B496" s="39">
        <v>1277.8100589999999</v>
      </c>
      <c r="C496" s="36">
        <f>IF(ISBLANK(B497), "", GSPC[[#This Row],[Adj Close]]/B497-1)</f>
        <v>1.6070358926279171E-2</v>
      </c>
      <c r="D496" s="37">
        <v>40910</v>
      </c>
      <c r="E496"/>
      <c r="F496" s="36" t="str">
        <f>IF(ISBLANK(E497), "", Long0[[#This Row],[Adj Close]]/E497-1)</f>
        <v/>
      </c>
      <c r="G496" s="29">
        <v>40910</v>
      </c>
      <c r="H496"/>
      <c r="I496" s="33" t="str">
        <f>IF(ISBLANK(H497),"",Long1[[#This Row],[Adj Close]]/H497-1)</f>
        <v/>
      </c>
      <c r="J496" s="37">
        <v>40910</v>
      </c>
      <c r="K496"/>
      <c r="L496" s="36" t="str">
        <f>IF(ISBLANK(K497),"",Long2[[#This Row],[Adj Close]]/K497-1)</f>
        <v/>
      </c>
      <c r="M496" s="29">
        <v>40910</v>
      </c>
      <c r="O496" s="33" t="str">
        <f>IF(ISBLANK(N497),"",Long3[[#This Row],[Adj Close]]/N497-1)</f>
        <v/>
      </c>
      <c r="P496" s="37">
        <v>40910</v>
      </c>
      <c r="R496" s="36" t="str">
        <f>IF(ISBLANK(Q497),"",Long4[[#This Row],[Adj Close]]/Q497-1)</f>
        <v/>
      </c>
      <c r="V496" s="37">
        <v>40910</v>
      </c>
      <c r="X496" s="36" t="str">
        <f>IF(ISBLANK(W497),"",Long6[[#This Row],[Adj Close]]/W497-1)</f>
        <v/>
      </c>
      <c r="AE496" s="29">
        <v>40910</v>
      </c>
      <c r="AG496" s="33" t="str">
        <f>IF(ISBLANK(AF497),"",Short0[[#This Row],[Adj Close]]/AF497-1)</f>
        <v/>
      </c>
      <c r="AH496" s="37">
        <v>40910</v>
      </c>
      <c r="AJ496" s="36" t="str">
        <f>IF(ISBLANK(AI497),"",Short1[[#This Row],[Adj Close]]/AI497-1)</f>
        <v/>
      </c>
      <c r="AK496" s="29">
        <v>40910</v>
      </c>
      <c r="AM496" s="33" t="str">
        <f>IF(ISBLANK(AL497),"",Short2[[#This Row],[Adj Close]]/AL497-1)</f>
        <v/>
      </c>
    </row>
    <row r="497" spans="1:39" x14ac:dyDescent="0.25">
      <c r="A497" s="37">
        <v>40903</v>
      </c>
      <c r="B497" s="39">
        <v>1257.599976</v>
      </c>
      <c r="C497" s="36">
        <f>IF(ISBLANK(B498), "", GSPC[[#This Row],[Adj Close]]/B498-1)</f>
        <v>-6.1090626704486395E-3</v>
      </c>
      <c r="D497" s="37">
        <v>40903</v>
      </c>
      <c r="E497"/>
      <c r="F497" s="36" t="str">
        <f>IF(ISBLANK(E498), "", Long0[[#This Row],[Adj Close]]/E498-1)</f>
        <v/>
      </c>
      <c r="G497" s="29">
        <v>40903</v>
      </c>
      <c r="H497"/>
      <c r="I497" s="33" t="str">
        <f>IF(ISBLANK(H498),"",Long1[[#This Row],[Adj Close]]/H498-1)</f>
        <v/>
      </c>
      <c r="J497" s="37">
        <v>40903</v>
      </c>
      <c r="K497"/>
      <c r="L497" s="36" t="str">
        <f>IF(ISBLANK(K498),"",Long2[[#This Row],[Adj Close]]/K498-1)</f>
        <v/>
      </c>
      <c r="M497" s="29">
        <v>40903</v>
      </c>
      <c r="O497" s="33" t="str">
        <f>IF(ISBLANK(N498),"",Long3[[#This Row],[Adj Close]]/N498-1)</f>
        <v/>
      </c>
      <c r="P497" s="37">
        <v>40903</v>
      </c>
      <c r="R497" s="36" t="str">
        <f>IF(ISBLANK(Q498),"",Long4[[#This Row],[Adj Close]]/Q498-1)</f>
        <v/>
      </c>
      <c r="V497" s="37">
        <v>40903</v>
      </c>
      <c r="X497" s="36" t="str">
        <f>IF(ISBLANK(W498),"",Long6[[#This Row],[Adj Close]]/W498-1)</f>
        <v/>
      </c>
      <c r="AE497" s="29">
        <v>40903</v>
      </c>
      <c r="AG497" s="33" t="str">
        <f>IF(ISBLANK(AF498),"",Short0[[#This Row],[Adj Close]]/AF498-1)</f>
        <v/>
      </c>
      <c r="AH497" s="37">
        <v>40903</v>
      </c>
      <c r="AJ497" s="36" t="str">
        <f>IF(ISBLANK(AI498),"",Short1[[#This Row],[Adj Close]]/AI498-1)</f>
        <v/>
      </c>
      <c r="AK497" s="29">
        <v>40903</v>
      </c>
      <c r="AM497" s="33" t="str">
        <f>IF(ISBLANK(AL498),"",Short2[[#This Row],[Adj Close]]/AL498-1)</f>
        <v/>
      </c>
    </row>
    <row r="498" spans="1:39" x14ac:dyDescent="0.25">
      <c r="A498" s="37">
        <v>40896</v>
      </c>
      <c r="B498" s="39">
        <v>1265.329956</v>
      </c>
      <c r="C498" s="36">
        <f>IF(ISBLANK(B499), "", GSPC[[#This Row],[Adj Close]]/B499-1)</f>
        <v>3.7444796686680659E-2</v>
      </c>
      <c r="D498" s="37">
        <v>40896</v>
      </c>
      <c r="E498"/>
      <c r="F498" s="36" t="str">
        <f>IF(ISBLANK(E499), "", Long0[[#This Row],[Adj Close]]/E499-1)</f>
        <v/>
      </c>
      <c r="G498" s="29">
        <v>40896</v>
      </c>
      <c r="H498"/>
      <c r="I498" s="33" t="str">
        <f>IF(ISBLANK(H499),"",Long1[[#This Row],[Adj Close]]/H499-1)</f>
        <v/>
      </c>
      <c r="J498" s="37">
        <v>40896</v>
      </c>
      <c r="K498"/>
      <c r="L498" s="36" t="str">
        <f>IF(ISBLANK(K499),"",Long2[[#This Row],[Adj Close]]/K499-1)</f>
        <v/>
      </c>
      <c r="M498" s="29">
        <v>40896</v>
      </c>
      <c r="O498" s="33" t="str">
        <f>IF(ISBLANK(N499),"",Long3[[#This Row],[Adj Close]]/N499-1)</f>
        <v/>
      </c>
      <c r="P498" s="37">
        <v>40896</v>
      </c>
      <c r="R498" s="36" t="str">
        <f>IF(ISBLANK(Q499),"",Long4[[#This Row],[Adj Close]]/Q499-1)</f>
        <v/>
      </c>
      <c r="V498" s="37">
        <v>40896</v>
      </c>
      <c r="X498" s="36" t="str">
        <f>IF(ISBLANK(W499),"",Long6[[#This Row],[Adj Close]]/W499-1)</f>
        <v/>
      </c>
      <c r="AE498" s="29">
        <v>40896</v>
      </c>
      <c r="AG498" s="33" t="str">
        <f>IF(ISBLANK(AF499),"",Short0[[#This Row],[Adj Close]]/AF499-1)</f>
        <v/>
      </c>
      <c r="AH498" s="37">
        <v>40896</v>
      </c>
      <c r="AJ498" s="36" t="str">
        <f>IF(ISBLANK(AI499),"",Short1[[#This Row],[Adj Close]]/AI499-1)</f>
        <v/>
      </c>
      <c r="AK498" s="29">
        <v>40896</v>
      </c>
      <c r="AM498" s="33" t="str">
        <f>IF(ISBLANK(AL499),"",Short2[[#This Row],[Adj Close]]/AL499-1)</f>
        <v/>
      </c>
    </row>
    <row r="499" spans="1:39" x14ac:dyDescent="0.25">
      <c r="A499" s="37">
        <v>40889</v>
      </c>
      <c r="B499" s="39">
        <v>1219.660034</v>
      </c>
      <c r="C499" s="36">
        <f>IF(ISBLANK(B500), "", GSPC[[#This Row],[Adj Close]]/B500-1)</f>
        <v>-2.8306398768375818E-2</v>
      </c>
      <c r="D499" s="37">
        <v>40889</v>
      </c>
      <c r="E499"/>
      <c r="F499" s="36" t="str">
        <f>IF(ISBLANK(E500), "", Long0[[#This Row],[Adj Close]]/E500-1)</f>
        <v/>
      </c>
      <c r="G499" s="29">
        <v>40889</v>
      </c>
      <c r="H499"/>
      <c r="I499" s="33" t="str">
        <f>IF(ISBLANK(H500),"",Long1[[#This Row],[Adj Close]]/H500-1)</f>
        <v/>
      </c>
      <c r="J499" s="37">
        <v>40889</v>
      </c>
      <c r="K499"/>
      <c r="L499" s="36" t="str">
        <f>IF(ISBLANK(K500),"",Long2[[#This Row],[Adj Close]]/K500-1)</f>
        <v/>
      </c>
      <c r="M499" s="29">
        <v>40889</v>
      </c>
      <c r="O499" s="33" t="str">
        <f>IF(ISBLANK(N500),"",Long3[[#This Row],[Adj Close]]/N500-1)</f>
        <v/>
      </c>
      <c r="P499" s="37">
        <v>40889</v>
      </c>
      <c r="R499" s="36" t="str">
        <f>IF(ISBLANK(Q500),"",Long4[[#This Row],[Adj Close]]/Q500-1)</f>
        <v/>
      </c>
      <c r="V499" s="37">
        <v>40889</v>
      </c>
      <c r="X499" s="36" t="str">
        <f>IF(ISBLANK(W500),"",Long6[[#This Row],[Adj Close]]/W500-1)</f>
        <v/>
      </c>
      <c r="AE499" s="29">
        <v>40889</v>
      </c>
      <c r="AG499" s="33" t="str">
        <f>IF(ISBLANK(AF500),"",Short0[[#This Row],[Adj Close]]/AF500-1)</f>
        <v/>
      </c>
      <c r="AH499" s="37">
        <v>40889</v>
      </c>
      <c r="AJ499" s="36" t="str">
        <f>IF(ISBLANK(AI500),"",Short1[[#This Row],[Adj Close]]/AI500-1)</f>
        <v/>
      </c>
      <c r="AK499" s="29">
        <v>40889</v>
      </c>
      <c r="AM499" s="33" t="str">
        <f>IF(ISBLANK(AL500),"",Short2[[#This Row],[Adj Close]]/AL500-1)</f>
        <v/>
      </c>
    </row>
    <row r="500" spans="1:39" x14ac:dyDescent="0.25">
      <c r="A500" s="37">
        <v>40882</v>
      </c>
      <c r="B500" s="39">
        <v>1255.1899410000001</v>
      </c>
      <c r="C500" s="36">
        <f>IF(ISBLANK(B501), "", GSPC[[#This Row],[Adj Close]]/B501-1)</f>
        <v>8.7680520025448239E-3</v>
      </c>
      <c r="D500" s="37">
        <v>40882</v>
      </c>
      <c r="E500"/>
      <c r="F500" s="36" t="str">
        <f>IF(ISBLANK(E501), "", Long0[[#This Row],[Adj Close]]/E501-1)</f>
        <v/>
      </c>
      <c r="G500" s="29">
        <v>40882</v>
      </c>
      <c r="H500"/>
      <c r="I500" s="33" t="str">
        <f>IF(ISBLANK(H501),"",Long1[[#This Row],[Adj Close]]/H501-1)</f>
        <v/>
      </c>
      <c r="J500" s="37">
        <v>40882</v>
      </c>
      <c r="K500"/>
      <c r="L500" s="36" t="str">
        <f>IF(ISBLANK(K501),"",Long2[[#This Row],[Adj Close]]/K501-1)</f>
        <v/>
      </c>
      <c r="M500" s="29">
        <v>40882</v>
      </c>
      <c r="O500" s="33" t="str">
        <f>IF(ISBLANK(N501),"",Long3[[#This Row],[Adj Close]]/N501-1)</f>
        <v/>
      </c>
      <c r="P500" s="37">
        <v>40882</v>
      </c>
      <c r="R500" s="36" t="str">
        <f>IF(ISBLANK(Q501),"",Long4[[#This Row],[Adj Close]]/Q501-1)</f>
        <v/>
      </c>
      <c r="V500" s="37">
        <v>40882</v>
      </c>
      <c r="X500" s="36" t="str">
        <f>IF(ISBLANK(W501),"",Long6[[#This Row],[Adj Close]]/W501-1)</f>
        <v/>
      </c>
      <c r="AE500" s="29">
        <v>40882</v>
      </c>
      <c r="AG500" s="33" t="str">
        <f>IF(ISBLANK(AF501),"",Short0[[#This Row],[Adj Close]]/AF501-1)</f>
        <v/>
      </c>
      <c r="AH500" s="37">
        <v>40882</v>
      </c>
      <c r="AJ500" s="36" t="str">
        <f>IF(ISBLANK(AI501),"",Short1[[#This Row],[Adj Close]]/AI501-1)</f>
        <v/>
      </c>
      <c r="AK500" s="29">
        <v>40882</v>
      </c>
      <c r="AM500" s="33" t="str">
        <f>IF(ISBLANK(AL501),"",Short2[[#This Row],[Adj Close]]/AL501-1)</f>
        <v/>
      </c>
    </row>
    <row r="501" spans="1:39" x14ac:dyDescent="0.25">
      <c r="A501" s="37">
        <v>40875</v>
      </c>
      <c r="B501" s="39">
        <v>1244.280029</v>
      </c>
      <c r="C501" s="36">
        <f>IF(ISBLANK(B502), "", GSPC[[#This Row],[Adj Close]]/B502-1)</f>
        <v>7.3886423010000701E-2</v>
      </c>
      <c r="D501" s="37">
        <v>40875</v>
      </c>
      <c r="E501"/>
      <c r="F501" s="36" t="str">
        <f>IF(ISBLANK(E502), "", Long0[[#This Row],[Adj Close]]/E502-1)</f>
        <v/>
      </c>
      <c r="G501" s="29">
        <v>40875</v>
      </c>
      <c r="H501"/>
      <c r="I501" s="33" t="str">
        <f>IF(ISBLANK(H502),"",Long1[[#This Row],[Adj Close]]/H502-1)</f>
        <v/>
      </c>
      <c r="J501" s="37">
        <v>40875</v>
      </c>
      <c r="K501"/>
      <c r="L501" s="36" t="str">
        <f>IF(ISBLANK(K502),"",Long2[[#This Row],[Adj Close]]/K502-1)</f>
        <v/>
      </c>
      <c r="M501" s="29">
        <v>40875</v>
      </c>
      <c r="O501" s="33" t="str">
        <f>IF(ISBLANK(N502),"",Long3[[#This Row],[Adj Close]]/N502-1)</f>
        <v/>
      </c>
      <c r="P501" s="37">
        <v>40875</v>
      </c>
      <c r="R501" s="36" t="str">
        <f>IF(ISBLANK(Q502),"",Long4[[#This Row],[Adj Close]]/Q502-1)</f>
        <v/>
      </c>
      <c r="V501" s="37">
        <v>40875</v>
      </c>
      <c r="X501" s="36" t="str">
        <f>IF(ISBLANK(W502),"",Long6[[#This Row],[Adj Close]]/W502-1)</f>
        <v/>
      </c>
      <c r="AE501" s="29">
        <v>40875</v>
      </c>
      <c r="AG501" s="33" t="str">
        <f>IF(ISBLANK(AF502),"",Short0[[#This Row],[Adj Close]]/AF502-1)</f>
        <v/>
      </c>
      <c r="AH501" s="37">
        <v>40875</v>
      </c>
      <c r="AJ501" s="36" t="str">
        <f>IF(ISBLANK(AI502),"",Short1[[#This Row],[Adj Close]]/AI502-1)</f>
        <v/>
      </c>
      <c r="AK501" s="29">
        <v>40875</v>
      </c>
      <c r="AM501" s="33" t="str">
        <f>IF(ISBLANK(AL502),"",Short2[[#This Row],[Adj Close]]/AL502-1)</f>
        <v/>
      </c>
    </row>
    <row r="502" spans="1:39" x14ac:dyDescent="0.25">
      <c r="A502" s="37">
        <v>40868</v>
      </c>
      <c r="B502" s="39">
        <v>1158.670044</v>
      </c>
      <c r="C502" s="36">
        <f>IF(ISBLANK(B503), "", GSPC[[#This Row],[Adj Close]]/B503-1)</f>
        <v>-4.6872026385120225E-2</v>
      </c>
      <c r="D502" s="37">
        <v>40868</v>
      </c>
      <c r="E502"/>
      <c r="F502" s="36" t="str">
        <f>IF(ISBLANK(E503), "", Long0[[#This Row],[Adj Close]]/E503-1)</f>
        <v/>
      </c>
      <c r="G502" s="29">
        <v>40868</v>
      </c>
      <c r="H502"/>
      <c r="I502" s="33" t="str">
        <f>IF(ISBLANK(H503),"",Long1[[#This Row],[Adj Close]]/H503-1)</f>
        <v/>
      </c>
      <c r="J502" s="37">
        <v>40868</v>
      </c>
      <c r="K502"/>
      <c r="L502" s="36" t="str">
        <f>IF(ISBLANK(K503),"",Long2[[#This Row],[Adj Close]]/K503-1)</f>
        <v/>
      </c>
      <c r="M502" s="29">
        <v>40868</v>
      </c>
      <c r="O502" s="33" t="str">
        <f>IF(ISBLANK(N503),"",Long3[[#This Row],[Adj Close]]/N503-1)</f>
        <v/>
      </c>
      <c r="P502" s="37">
        <v>40868</v>
      </c>
      <c r="R502" s="36" t="str">
        <f>IF(ISBLANK(Q503),"",Long4[[#This Row],[Adj Close]]/Q503-1)</f>
        <v/>
      </c>
      <c r="V502" s="37">
        <v>40868</v>
      </c>
      <c r="X502" s="36" t="str">
        <f>IF(ISBLANK(W503),"",Long6[[#This Row],[Adj Close]]/W503-1)</f>
        <v/>
      </c>
      <c r="AE502" s="29">
        <v>40868</v>
      </c>
      <c r="AG502" s="33" t="str">
        <f>IF(ISBLANK(AF503),"",Short0[[#This Row],[Adj Close]]/AF503-1)</f>
        <v/>
      </c>
      <c r="AH502" s="37">
        <v>40868</v>
      </c>
      <c r="AJ502" s="36" t="str">
        <f>IF(ISBLANK(AI503),"",Short1[[#This Row],[Adj Close]]/AI503-1)</f>
        <v/>
      </c>
      <c r="AK502" s="29">
        <v>40868</v>
      </c>
      <c r="AM502" s="33" t="str">
        <f>IF(ISBLANK(AL503),"",Short2[[#This Row],[Adj Close]]/AL503-1)</f>
        <v/>
      </c>
    </row>
    <row r="503" spans="1:39" x14ac:dyDescent="0.25">
      <c r="A503" s="37">
        <v>40861</v>
      </c>
      <c r="B503" s="39">
        <v>1215.650024</v>
      </c>
      <c r="C503" s="36">
        <f>IF(ISBLANK(B504), "", GSPC[[#This Row],[Adj Close]]/B504-1)</f>
        <v>-3.8137399940892935E-2</v>
      </c>
      <c r="D503" s="37">
        <v>40861</v>
      </c>
      <c r="E503"/>
      <c r="F503" s="36" t="str">
        <f>IF(ISBLANK(E504), "", Long0[[#This Row],[Adj Close]]/E504-1)</f>
        <v/>
      </c>
      <c r="G503" s="29">
        <v>40861</v>
      </c>
      <c r="H503"/>
      <c r="I503" s="33" t="str">
        <f>IF(ISBLANK(H504),"",Long1[[#This Row],[Adj Close]]/H504-1)</f>
        <v/>
      </c>
      <c r="J503" s="37">
        <v>40861</v>
      </c>
      <c r="K503"/>
      <c r="L503" s="36" t="str">
        <f>IF(ISBLANK(K504),"",Long2[[#This Row],[Adj Close]]/K504-1)</f>
        <v/>
      </c>
      <c r="M503" s="29">
        <v>40861</v>
      </c>
      <c r="O503" s="33" t="str">
        <f>IF(ISBLANK(N504),"",Long3[[#This Row],[Adj Close]]/N504-1)</f>
        <v/>
      </c>
      <c r="P503" s="37">
        <v>40861</v>
      </c>
      <c r="R503" s="36" t="str">
        <f>IF(ISBLANK(Q504),"",Long4[[#This Row],[Adj Close]]/Q504-1)</f>
        <v/>
      </c>
      <c r="V503" s="37">
        <v>40861</v>
      </c>
      <c r="X503" s="36" t="str">
        <f>IF(ISBLANK(W504),"",Long6[[#This Row],[Adj Close]]/W504-1)</f>
        <v/>
      </c>
      <c r="AE503" s="29">
        <v>40861</v>
      </c>
      <c r="AG503" s="33" t="str">
        <f>IF(ISBLANK(AF504),"",Short0[[#This Row],[Adj Close]]/AF504-1)</f>
        <v/>
      </c>
      <c r="AH503" s="37">
        <v>40861</v>
      </c>
      <c r="AJ503" s="36" t="str">
        <f>IF(ISBLANK(AI504),"",Short1[[#This Row],[Adj Close]]/AI504-1)</f>
        <v/>
      </c>
      <c r="AK503" s="29">
        <v>40861</v>
      </c>
      <c r="AM503" s="33" t="str">
        <f>IF(ISBLANK(AL504),"",Short2[[#This Row],[Adj Close]]/AL504-1)</f>
        <v/>
      </c>
    </row>
    <row r="504" spans="1:39" x14ac:dyDescent="0.25">
      <c r="A504" s="37">
        <v>40854</v>
      </c>
      <c r="B504" s="39">
        <v>1263.849976</v>
      </c>
      <c r="C504" s="36">
        <f>IF(ISBLANK(B505), "", GSPC[[#This Row],[Adj Close]]/B505-1)</f>
        <v>8.4740998615433494E-3</v>
      </c>
      <c r="D504" s="37">
        <v>40854</v>
      </c>
      <c r="E504"/>
      <c r="F504" s="36" t="str">
        <f>IF(ISBLANK(E505), "", Long0[[#This Row],[Adj Close]]/E505-1)</f>
        <v/>
      </c>
      <c r="G504" s="29">
        <v>40854</v>
      </c>
      <c r="H504"/>
      <c r="I504" s="33" t="str">
        <f>IF(ISBLANK(H505),"",Long1[[#This Row],[Adj Close]]/H505-1)</f>
        <v/>
      </c>
      <c r="J504" s="37">
        <v>40854</v>
      </c>
      <c r="K504"/>
      <c r="L504" s="36" t="str">
        <f>IF(ISBLANK(K505),"",Long2[[#This Row],[Adj Close]]/K505-1)</f>
        <v/>
      </c>
      <c r="M504" s="29">
        <v>40854</v>
      </c>
      <c r="O504" s="33" t="str">
        <f>IF(ISBLANK(N505),"",Long3[[#This Row],[Adj Close]]/N505-1)</f>
        <v/>
      </c>
      <c r="P504" s="37">
        <v>40854</v>
      </c>
      <c r="R504" s="36" t="str">
        <f>IF(ISBLANK(Q505),"",Long4[[#This Row],[Adj Close]]/Q505-1)</f>
        <v/>
      </c>
      <c r="V504" s="37">
        <v>40854</v>
      </c>
      <c r="X504" s="36" t="str">
        <f>IF(ISBLANK(W505),"",Long6[[#This Row],[Adj Close]]/W505-1)</f>
        <v/>
      </c>
      <c r="AE504" s="29">
        <v>40854</v>
      </c>
      <c r="AG504" s="33" t="str">
        <f>IF(ISBLANK(AF505),"",Short0[[#This Row],[Adj Close]]/AF505-1)</f>
        <v/>
      </c>
      <c r="AH504" s="37">
        <v>40854</v>
      </c>
      <c r="AJ504" s="36" t="str">
        <f>IF(ISBLANK(AI505),"",Short1[[#This Row],[Adj Close]]/AI505-1)</f>
        <v/>
      </c>
      <c r="AK504" s="29">
        <v>40854</v>
      </c>
      <c r="AM504" s="33" t="str">
        <f>IF(ISBLANK(AL505),"",Short2[[#This Row],[Adj Close]]/AL505-1)</f>
        <v/>
      </c>
    </row>
    <row r="505" spans="1:39" x14ac:dyDescent="0.25">
      <c r="A505" s="37">
        <v>40847</v>
      </c>
      <c r="B505" s="39">
        <v>1253.2299800000001</v>
      </c>
      <c r="C505" s="36">
        <f>IF(ISBLANK(B506), "", GSPC[[#This Row],[Adj Close]]/B506-1)</f>
        <v>-2.4792027673492756E-2</v>
      </c>
      <c r="D505" s="37">
        <v>40847</v>
      </c>
      <c r="E505"/>
      <c r="F505" s="36" t="str">
        <f>IF(ISBLANK(E506), "", Long0[[#This Row],[Adj Close]]/E506-1)</f>
        <v/>
      </c>
      <c r="G505" s="29">
        <v>40847</v>
      </c>
      <c r="H505"/>
      <c r="I505" s="33" t="str">
        <f>IF(ISBLANK(H506),"",Long1[[#This Row],[Adj Close]]/H506-1)</f>
        <v/>
      </c>
      <c r="J505" s="37">
        <v>40847</v>
      </c>
      <c r="K505"/>
      <c r="L505" s="36" t="str">
        <f>IF(ISBLANK(K506),"",Long2[[#This Row],[Adj Close]]/K506-1)</f>
        <v/>
      </c>
      <c r="M505" s="29">
        <v>40847</v>
      </c>
      <c r="O505" s="33" t="str">
        <f>IF(ISBLANK(N506),"",Long3[[#This Row],[Adj Close]]/N506-1)</f>
        <v/>
      </c>
      <c r="P505" s="37">
        <v>40847</v>
      </c>
      <c r="R505" s="36" t="str">
        <f>IF(ISBLANK(Q506),"",Long4[[#This Row],[Adj Close]]/Q506-1)</f>
        <v/>
      </c>
      <c r="V505" s="37">
        <v>40847</v>
      </c>
      <c r="X505" s="36" t="str">
        <f>IF(ISBLANK(W506),"",Long6[[#This Row],[Adj Close]]/W506-1)</f>
        <v/>
      </c>
      <c r="AE505" s="29">
        <v>40847</v>
      </c>
      <c r="AG505" s="33" t="str">
        <f>IF(ISBLANK(AF506),"",Short0[[#This Row],[Adj Close]]/AF506-1)</f>
        <v/>
      </c>
      <c r="AH505" s="37">
        <v>40847</v>
      </c>
      <c r="AJ505" s="36" t="str">
        <f>IF(ISBLANK(AI506),"",Short1[[#This Row],[Adj Close]]/AI506-1)</f>
        <v/>
      </c>
      <c r="AK505" s="29">
        <v>40847</v>
      </c>
      <c r="AM505" s="33" t="str">
        <f>IF(ISBLANK(AL506),"",Short2[[#This Row],[Adj Close]]/AL506-1)</f>
        <v/>
      </c>
    </row>
    <row r="506" spans="1:39" x14ac:dyDescent="0.25">
      <c r="A506" s="37">
        <v>40840</v>
      </c>
      <c r="B506" s="39">
        <v>1285.089966</v>
      </c>
      <c r="C506" s="36">
        <f>IF(ISBLANK(B507), "", GSPC[[#This Row],[Adj Close]]/B507-1)</f>
        <v>3.7827551786795865E-2</v>
      </c>
      <c r="D506" s="37">
        <v>40840</v>
      </c>
      <c r="E506"/>
      <c r="F506" s="36" t="str">
        <f>IF(ISBLANK(E507), "", Long0[[#This Row],[Adj Close]]/E507-1)</f>
        <v/>
      </c>
      <c r="G506" s="29">
        <v>40840</v>
      </c>
      <c r="H506"/>
      <c r="I506" s="33" t="str">
        <f>IF(ISBLANK(H507),"",Long1[[#This Row],[Adj Close]]/H507-1)</f>
        <v/>
      </c>
      <c r="J506" s="37">
        <v>40840</v>
      </c>
      <c r="K506"/>
      <c r="L506" s="36" t="str">
        <f>IF(ISBLANK(K507),"",Long2[[#This Row],[Adj Close]]/K507-1)</f>
        <v/>
      </c>
      <c r="M506" s="29">
        <v>40840</v>
      </c>
      <c r="O506" s="33" t="str">
        <f>IF(ISBLANK(N507),"",Long3[[#This Row],[Adj Close]]/N507-1)</f>
        <v/>
      </c>
      <c r="P506" s="37">
        <v>40840</v>
      </c>
      <c r="R506" s="36" t="str">
        <f>IF(ISBLANK(Q507),"",Long4[[#This Row],[Adj Close]]/Q507-1)</f>
        <v/>
      </c>
      <c r="V506" s="37">
        <v>40840</v>
      </c>
      <c r="X506" s="36" t="str">
        <f>IF(ISBLANK(W507),"",Long6[[#This Row],[Adj Close]]/W507-1)</f>
        <v/>
      </c>
      <c r="AE506" s="29">
        <v>40840</v>
      </c>
      <c r="AG506" s="33" t="str">
        <f>IF(ISBLANK(AF507),"",Short0[[#This Row],[Adj Close]]/AF507-1)</f>
        <v/>
      </c>
      <c r="AH506" s="37">
        <v>40840</v>
      </c>
      <c r="AJ506" s="36" t="str">
        <f>IF(ISBLANK(AI507),"",Short1[[#This Row],[Adj Close]]/AI507-1)</f>
        <v/>
      </c>
      <c r="AK506" s="29">
        <v>40840</v>
      </c>
      <c r="AM506" s="33" t="str">
        <f>IF(ISBLANK(AL507),"",Short2[[#This Row],[Adj Close]]/AL507-1)</f>
        <v/>
      </c>
    </row>
    <row r="507" spans="1:39" x14ac:dyDescent="0.25">
      <c r="A507" s="37">
        <v>40833</v>
      </c>
      <c r="B507" s="39">
        <v>1238.25</v>
      </c>
      <c r="C507" s="36">
        <f>IF(ISBLANK(B508), "", GSPC[[#This Row],[Adj Close]]/B508-1)</f>
        <v>1.1163047323305975E-2</v>
      </c>
      <c r="D507" s="37">
        <v>40833</v>
      </c>
      <c r="E507"/>
      <c r="F507" s="36" t="str">
        <f>IF(ISBLANK(E508), "", Long0[[#This Row],[Adj Close]]/E508-1)</f>
        <v/>
      </c>
      <c r="G507" s="29">
        <v>40833</v>
      </c>
      <c r="H507"/>
      <c r="I507" s="33" t="str">
        <f>IF(ISBLANK(H508),"",Long1[[#This Row],[Adj Close]]/H508-1)</f>
        <v/>
      </c>
      <c r="J507" s="37">
        <v>40833</v>
      </c>
      <c r="K507"/>
      <c r="L507" s="36" t="str">
        <f>IF(ISBLANK(K508),"",Long2[[#This Row],[Adj Close]]/K508-1)</f>
        <v/>
      </c>
      <c r="M507" s="29">
        <v>40833</v>
      </c>
      <c r="O507" s="33" t="str">
        <f>IF(ISBLANK(N508),"",Long3[[#This Row],[Adj Close]]/N508-1)</f>
        <v/>
      </c>
      <c r="P507" s="37">
        <v>40833</v>
      </c>
      <c r="R507" s="36" t="str">
        <f>IF(ISBLANK(Q508),"",Long4[[#This Row],[Adj Close]]/Q508-1)</f>
        <v/>
      </c>
      <c r="V507" s="37">
        <v>40833</v>
      </c>
      <c r="X507" s="36" t="str">
        <f>IF(ISBLANK(W508),"",Long6[[#This Row],[Adj Close]]/W508-1)</f>
        <v/>
      </c>
      <c r="AE507" s="29">
        <v>40833</v>
      </c>
      <c r="AG507" s="33" t="str">
        <f>IF(ISBLANK(AF508),"",Short0[[#This Row],[Adj Close]]/AF508-1)</f>
        <v/>
      </c>
      <c r="AH507" s="37">
        <v>40833</v>
      </c>
      <c r="AJ507" s="36" t="str">
        <f>IF(ISBLANK(AI508),"",Short1[[#This Row],[Adj Close]]/AI508-1)</f>
        <v/>
      </c>
      <c r="AK507" s="29">
        <v>40833</v>
      </c>
      <c r="AM507" s="33" t="str">
        <f>IF(ISBLANK(AL508),"",Short2[[#This Row],[Adj Close]]/AL508-1)</f>
        <v/>
      </c>
    </row>
    <row r="508" spans="1:39" x14ac:dyDescent="0.25">
      <c r="A508" s="37">
        <v>40826</v>
      </c>
      <c r="B508" s="39">
        <v>1224.579956</v>
      </c>
      <c r="C508" s="36">
        <f>IF(ISBLANK(B509), "", GSPC[[#This Row],[Adj Close]]/B509-1)</f>
        <v>5.982032898844869E-2</v>
      </c>
      <c r="D508" s="37">
        <v>40826</v>
      </c>
      <c r="E508"/>
      <c r="F508" s="36" t="str">
        <f>IF(ISBLANK(E509), "", Long0[[#This Row],[Adj Close]]/E509-1)</f>
        <v/>
      </c>
      <c r="G508" s="29">
        <v>40826</v>
      </c>
      <c r="H508"/>
      <c r="I508" s="33" t="str">
        <f>IF(ISBLANK(H509),"",Long1[[#This Row],[Adj Close]]/H509-1)</f>
        <v/>
      </c>
      <c r="J508" s="37">
        <v>40826</v>
      </c>
      <c r="K508"/>
      <c r="L508" s="36" t="str">
        <f>IF(ISBLANK(K509),"",Long2[[#This Row],[Adj Close]]/K509-1)</f>
        <v/>
      </c>
      <c r="M508" s="29">
        <v>40826</v>
      </c>
      <c r="O508" s="33" t="str">
        <f>IF(ISBLANK(N509),"",Long3[[#This Row],[Adj Close]]/N509-1)</f>
        <v/>
      </c>
      <c r="P508" s="37">
        <v>40826</v>
      </c>
      <c r="R508" s="36" t="str">
        <f>IF(ISBLANK(Q509),"",Long4[[#This Row],[Adj Close]]/Q509-1)</f>
        <v/>
      </c>
      <c r="V508" s="37">
        <v>40826</v>
      </c>
      <c r="X508" s="36" t="str">
        <f>IF(ISBLANK(W509),"",Long6[[#This Row],[Adj Close]]/W509-1)</f>
        <v/>
      </c>
      <c r="AE508" s="29">
        <v>40826</v>
      </c>
      <c r="AG508" s="33" t="str">
        <f>IF(ISBLANK(AF509),"",Short0[[#This Row],[Adj Close]]/AF509-1)</f>
        <v/>
      </c>
      <c r="AH508" s="37">
        <v>40826</v>
      </c>
      <c r="AJ508" s="36" t="str">
        <f>IF(ISBLANK(AI509),"",Short1[[#This Row],[Adj Close]]/AI509-1)</f>
        <v/>
      </c>
      <c r="AK508" s="29">
        <v>40826</v>
      </c>
      <c r="AM508" s="33" t="str">
        <f>IF(ISBLANK(AL509),"",Short2[[#This Row],[Adj Close]]/AL509-1)</f>
        <v/>
      </c>
    </row>
    <row r="509" spans="1:39" x14ac:dyDescent="0.25">
      <c r="A509" s="37">
        <v>40819</v>
      </c>
      <c r="B509" s="39">
        <v>1155.459961</v>
      </c>
      <c r="C509" s="36">
        <f>IF(ISBLANK(B510), "", GSPC[[#This Row],[Adj Close]]/B510-1)</f>
        <v>2.1247561528970005E-2</v>
      </c>
      <c r="D509" s="37">
        <v>40819</v>
      </c>
      <c r="E509"/>
      <c r="F509" s="36" t="str">
        <f>IF(ISBLANK(E510), "", Long0[[#This Row],[Adj Close]]/E510-1)</f>
        <v/>
      </c>
      <c r="G509" s="29">
        <v>40819</v>
      </c>
      <c r="H509"/>
      <c r="I509" s="33" t="str">
        <f>IF(ISBLANK(H510),"",Long1[[#This Row],[Adj Close]]/H510-1)</f>
        <v/>
      </c>
      <c r="J509" s="37">
        <v>40819</v>
      </c>
      <c r="K509"/>
      <c r="L509" s="36" t="str">
        <f>IF(ISBLANK(K510),"",Long2[[#This Row],[Adj Close]]/K510-1)</f>
        <v/>
      </c>
      <c r="M509" s="29">
        <v>40819</v>
      </c>
      <c r="O509" s="33" t="str">
        <f>IF(ISBLANK(N510),"",Long3[[#This Row],[Adj Close]]/N510-1)</f>
        <v/>
      </c>
      <c r="P509" s="37">
        <v>40819</v>
      </c>
      <c r="R509" s="36" t="str">
        <f>IF(ISBLANK(Q510),"",Long4[[#This Row],[Adj Close]]/Q510-1)</f>
        <v/>
      </c>
      <c r="V509" s="37">
        <v>40819</v>
      </c>
      <c r="X509" s="36" t="str">
        <f>IF(ISBLANK(W510),"",Long6[[#This Row],[Adj Close]]/W510-1)</f>
        <v/>
      </c>
      <c r="AE509" s="29">
        <v>40819</v>
      </c>
      <c r="AG509" s="33" t="str">
        <f>IF(ISBLANK(AF510),"",Short0[[#This Row],[Adj Close]]/AF510-1)</f>
        <v/>
      </c>
      <c r="AH509" s="37">
        <v>40819</v>
      </c>
      <c r="AJ509" s="36" t="str">
        <f>IF(ISBLANK(AI510),"",Short1[[#This Row],[Adj Close]]/AI510-1)</f>
        <v/>
      </c>
      <c r="AK509" s="29">
        <v>40819</v>
      </c>
      <c r="AM509" s="33" t="str">
        <f>IF(ISBLANK(AL510),"",Short2[[#This Row],[Adj Close]]/AL510-1)</f>
        <v/>
      </c>
    </row>
    <row r="510" spans="1:39" x14ac:dyDescent="0.25">
      <c r="A510" s="37">
        <v>40812</v>
      </c>
      <c r="B510" s="39">
        <v>1131.420044</v>
      </c>
      <c r="C510" s="36">
        <f>IF(ISBLANK(B511), "", GSPC[[#This Row],[Adj Close]]/B511-1)</f>
        <v>-4.408551131119598E-3</v>
      </c>
      <c r="D510" s="37">
        <v>40812</v>
      </c>
      <c r="E510"/>
      <c r="F510" s="36" t="str">
        <f>IF(ISBLANK(E511), "", Long0[[#This Row],[Adj Close]]/E511-1)</f>
        <v/>
      </c>
      <c r="G510" s="29">
        <v>40812</v>
      </c>
      <c r="H510"/>
      <c r="I510" s="33" t="str">
        <f>IF(ISBLANK(H511),"",Long1[[#This Row],[Adj Close]]/H511-1)</f>
        <v/>
      </c>
      <c r="J510" s="37">
        <v>40812</v>
      </c>
      <c r="K510"/>
      <c r="L510" s="36" t="str">
        <f>IF(ISBLANK(K511),"",Long2[[#This Row],[Adj Close]]/K511-1)</f>
        <v/>
      </c>
      <c r="M510" s="29">
        <v>40812</v>
      </c>
      <c r="O510" s="33" t="str">
        <f>IF(ISBLANK(N511),"",Long3[[#This Row],[Adj Close]]/N511-1)</f>
        <v/>
      </c>
      <c r="P510" s="37">
        <v>40812</v>
      </c>
      <c r="R510" s="36" t="str">
        <f>IF(ISBLANK(Q511),"",Long4[[#This Row],[Adj Close]]/Q511-1)</f>
        <v/>
      </c>
      <c r="V510" s="37">
        <v>40812</v>
      </c>
      <c r="X510" s="36" t="str">
        <f>IF(ISBLANK(W511),"",Long6[[#This Row],[Adj Close]]/W511-1)</f>
        <v/>
      </c>
      <c r="AE510" s="29">
        <v>40812</v>
      </c>
      <c r="AG510" s="33" t="str">
        <f>IF(ISBLANK(AF511),"",Short0[[#This Row],[Adj Close]]/AF511-1)</f>
        <v/>
      </c>
      <c r="AH510" s="37">
        <v>40812</v>
      </c>
      <c r="AJ510" s="36" t="str">
        <f>IF(ISBLANK(AI511),"",Short1[[#This Row],[Adj Close]]/AI511-1)</f>
        <v/>
      </c>
      <c r="AK510" s="29">
        <v>40812</v>
      </c>
      <c r="AM510" s="33" t="str">
        <f>IF(ISBLANK(AL511),"",Short2[[#This Row],[Adj Close]]/AL511-1)</f>
        <v/>
      </c>
    </row>
    <row r="511" spans="1:39" x14ac:dyDescent="0.25">
      <c r="A511" s="37">
        <v>40805</v>
      </c>
      <c r="B511" s="39">
        <v>1136.4300539999999</v>
      </c>
      <c r="C511" s="36">
        <f>IF(ISBLANK(B512), "", GSPC[[#This Row],[Adj Close]]/B512-1)</f>
        <v>-6.5443504038260381E-2</v>
      </c>
      <c r="D511" s="37">
        <v>40805</v>
      </c>
      <c r="E511"/>
      <c r="F511" s="36" t="str">
        <f>IF(ISBLANK(E512), "", Long0[[#This Row],[Adj Close]]/E512-1)</f>
        <v/>
      </c>
      <c r="G511" s="29">
        <v>40805</v>
      </c>
      <c r="H511"/>
      <c r="I511" s="33" t="str">
        <f>IF(ISBLANK(H512),"",Long1[[#This Row],[Adj Close]]/H512-1)</f>
        <v/>
      </c>
      <c r="J511" s="37">
        <v>40805</v>
      </c>
      <c r="K511"/>
      <c r="L511" s="36" t="str">
        <f>IF(ISBLANK(K512),"",Long2[[#This Row],[Adj Close]]/K512-1)</f>
        <v/>
      </c>
      <c r="M511" s="29">
        <v>40805</v>
      </c>
      <c r="O511" s="33" t="str">
        <f>IF(ISBLANK(N512),"",Long3[[#This Row],[Adj Close]]/N512-1)</f>
        <v/>
      </c>
      <c r="P511" s="37">
        <v>40805</v>
      </c>
      <c r="R511" s="36" t="str">
        <f>IF(ISBLANK(Q512),"",Long4[[#This Row],[Adj Close]]/Q512-1)</f>
        <v/>
      </c>
      <c r="V511" s="37">
        <v>40805</v>
      </c>
      <c r="X511" s="36" t="str">
        <f>IF(ISBLANK(W512),"",Long6[[#This Row],[Adj Close]]/W512-1)</f>
        <v/>
      </c>
      <c r="AE511" s="29">
        <v>40805</v>
      </c>
      <c r="AG511" s="33" t="str">
        <f>IF(ISBLANK(AF512),"",Short0[[#This Row],[Adj Close]]/AF512-1)</f>
        <v/>
      </c>
      <c r="AH511" s="37">
        <v>40805</v>
      </c>
      <c r="AJ511" s="36" t="str">
        <f>IF(ISBLANK(AI512),"",Short1[[#This Row],[Adj Close]]/AI512-1)</f>
        <v/>
      </c>
      <c r="AK511" s="29">
        <v>40805</v>
      </c>
      <c r="AM511" s="33" t="str">
        <f>IF(ISBLANK(AL512),"",Short2[[#This Row],[Adj Close]]/AL512-1)</f>
        <v/>
      </c>
    </row>
    <row r="512" spans="1:39" x14ac:dyDescent="0.25">
      <c r="A512" s="37">
        <v>40798</v>
      </c>
      <c r="B512" s="39">
        <v>1216.01001</v>
      </c>
      <c r="C512" s="36">
        <f>IF(ISBLANK(B513), "", GSPC[[#This Row],[Adj Close]]/B513-1)</f>
        <v>5.3524887648473518E-2</v>
      </c>
      <c r="D512" s="37">
        <v>40798</v>
      </c>
      <c r="E512"/>
      <c r="F512" s="36" t="str">
        <f>IF(ISBLANK(E513), "", Long0[[#This Row],[Adj Close]]/E513-1)</f>
        <v/>
      </c>
      <c r="G512" s="29">
        <v>40798</v>
      </c>
      <c r="H512"/>
      <c r="I512" s="33" t="str">
        <f>IF(ISBLANK(H513),"",Long1[[#This Row],[Adj Close]]/H513-1)</f>
        <v/>
      </c>
      <c r="J512" s="37">
        <v>40798</v>
      </c>
      <c r="K512"/>
      <c r="L512" s="36" t="str">
        <f>IF(ISBLANK(K513),"",Long2[[#This Row],[Adj Close]]/K513-1)</f>
        <v/>
      </c>
      <c r="M512" s="29">
        <v>40798</v>
      </c>
      <c r="O512" s="33" t="str">
        <f>IF(ISBLANK(N513),"",Long3[[#This Row],[Adj Close]]/N513-1)</f>
        <v/>
      </c>
      <c r="P512" s="37">
        <v>40798</v>
      </c>
      <c r="R512" s="36" t="str">
        <f>IF(ISBLANK(Q513),"",Long4[[#This Row],[Adj Close]]/Q513-1)</f>
        <v/>
      </c>
      <c r="V512" s="37">
        <v>40798</v>
      </c>
      <c r="X512" s="36" t="str">
        <f>IF(ISBLANK(W513),"",Long6[[#This Row],[Adj Close]]/W513-1)</f>
        <v/>
      </c>
      <c r="AE512" s="29">
        <v>40798</v>
      </c>
      <c r="AG512" s="33" t="str">
        <f>IF(ISBLANK(AF513),"",Short0[[#This Row],[Adj Close]]/AF513-1)</f>
        <v/>
      </c>
      <c r="AH512" s="37">
        <v>40798</v>
      </c>
      <c r="AJ512" s="36" t="str">
        <f>IF(ISBLANK(AI513),"",Short1[[#This Row],[Adj Close]]/AI513-1)</f>
        <v/>
      </c>
      <c r="AK512" s="29">
        <v>40798</v>
      </c>
      <c r="AM512" s="33" t="str">
        <f>IF(ISBLANK(AL513),"",Short2[[#This Row],[Adj Close]]/AL513-1)</f>
        <v/>
      </c>
    </row>
    <row r="513" spans="1:39" x14ac:dyDescent="0.25">
      <c r="A513" s="37">
        <v>40791</v>
      </c>
      <c r="B513" s="39">
        <v>1154.2299800000001</v>
      </c>
      <c r="C513" s="36">
        <f>IF(ISBLANK(B514), "", GSPC[[#This Row],[Adj Close]]/B514-1)</f>
        <v>-1.6814732478365846E-2</v>
      </c>
      <c r="D513" s="37">
        <v>40791</v>
      </c>
      <c r="E513"/>
      <c r="F513" s="36" t="str">
        <f>IF(ISBLANK(E514), "", Long0[[#This Row],[Adj Close]]/E514-1)</f>
        <v/>
      </c>
      <c r="G513" s="29">
        <v>40791</v>
      </c>
      <c r="H513"/>
      <c r="I513" s="33" t="str">
        <f>IF(ISBLANK(H514),"",Long1[[#This Row],[Adj Close]]/H514-1)</f>
        <v/>
      </c>
      <c r="J513" s="37">
        <v>40791</v>
      </c>
      <c r="K513"/>
      <c r="L513" s="36" t="str">
        <f>IF(ISBLANK(K514),"",Long2[[#This Row],[Adj Close]]/K514-1)</f>
        <v/>
      </c>
      <c r="M513" s="29">
        <v>40791</v>
      </c>
      <c r="O513" s="33" t="str">
        <f>IF(ISBLANK(N514),"",Long3[[#This Row],[Adj Close]]/N514-1)</f>
        <v/>
      </c>
      <c r="P513" s="37">
        <v>40791</v>
      </c>
      <c r="R513" s="36" t="str">
        <f>IF(ISBLANK(Q514),"",Long4[[#This Row],[Adj Close]]/Q514-1)</f>
        <v/>
      </c>
      <c r="V513" s="37">
        <v>40791</v>
      </c>
      <c r="X513" s="36" t="str">
        <f>IF(ISBLANK(W514),"",Long6[[#This Row],[Adj Close]]/W514-1)</f>
        <v/>
      </c>
      <c r="AE513" s="29">
        <v>40791</v>
      </c>
      <c r="AG513" s="33" t="str">
        <f>IF(ISBLANK(AF514),"",Short0[[#This Row],[Adj Close]]/AF514-1)</f>
        <v/>
      </c>
      <c r="AH513" s="37">
        <v>40791</v>
      </c>
      <c r="AJ513" s="36" t="str">
        <f>IF(ISBLANK(AI514),"",Short1[[#This Row],[Adj Close]]/AI514-1)</f>
        <v/>
      </c>
      <c r="AK513" s="29">
        <v>40791</v>
      </c>
      <c r="AM513" s="33" t="str">
        <f>IF(ISBLANK(AL514),"",Short2[[#This Row],[Adj Close]]/AL514-1)</f>
        <v/>
      </c>
    </row>
    <row r="514" spans="1:39" x14ac:dyDescent="0.25">
      <c r="A514" s="37">
        <v>40784</v>
      </c>
      <c r="B514" s="39">
        <v>1173.969971</v>
      </c>
      <c r="C514" s="36">
        <f>IF(ISBLANK(B515), "", GSPC[[#This Row],[Adj Close]]/B515-1)</f>
        <v>-2.4048928298437966E-3</v>
      </c>
      <c r="D514" s="37">
        <v>40784</v>
      </c>
      <c r="E514"/>
      <c r="F514" s="36" t="str">
        <f>IF(ISBLANK(E515), "", Long0[[#This Row],[Adj Close]]/E515-1)</f>
        <v/>
      </c>
      <c r="G514" s="29">
        <v>40784</v>
      </c>
      <c r="H514"/>
      <c r="I514" s="33" t="str">
        <f>IF(ISBLANK(H515),"",Long1[[#This Row],[Adj Close]]/H515-1)</f>
        <v/>
      </c>
      <c r="J514" s="37">
        <v>40784</v>
      </c>
      <c r="K514"/>
      <c r="L514" s="36" t="str">
        <f>IF(ISBLANK(K515),"",Long2[[#This Row],[Adj Close]]/K515-1)</f>
        <v/>
      </c>
      <c r="M514" s="29">
        <v>40784</v>
      </c>
      <c r="O514" s="33" t="str">
        <f>IF(ISBLANK(N515),"",Long3[[#This Row],[Adj Close]]/N515-1)</f>
        <v/>
      </c>
      <c r="P514" s="37">
        <v>40784</v>
      </c>
      <c r="R514" s="36" t="str">
        <f>IF(ISBLANK(Q515),"",Long4[[#This Row],[Adj Close]]/Q515-1)</f>
        <v/>
      </c>
      <c r="V514" s="37">
        <v>40784</v>
      </c>
      <c r="X514" s="36" t="str">
        <f>IF(ISBLANK(W515),"",Long6[[#This Row],[Adj Close]]/W515-1)</f>
        <v/>
      </c>
      <c r="AE514" s="29">
        <v>40784</v>
      </c>
      <c r="AG514" s="33" t="str">
        <f>IF(ISBLANK(AF515),"",Short0[[#This Row],[Adj Close]]/AF515-1)</f>
        <v/>
      </c>
      <c r="AH514" s="37">
        <v>40784</v>
      </c>
      <c r="AJ514" s="36" t="str">
        <f>IF(ISBLANK(AI515),"",Short1[[#This Row],[Adj Close]]/AI515-1)</f>
        <v/>
      </c>
      <c r="AK514" s="29">
        <v>40784</v>
      </c>
      <c r="AM514" s="33" t="str">
        <f>IF(ISBLANK(AL515),"",Short2[[#This Row],[Adj Close]]/AL515-1)</f>
        <v/>
      </c>
    </row>
    <row r="515" spans="1:39" x14ac:dyDescent="0.25">
      <c r="A515" s="37">
        <v>40777</v>
      </c>
      <c r="B515" s="39">
        <v>1176.8000489999999</v>
      </c>
      <c r="C515" s="36">
        <f>IF(ISBLANK(B516), "", GSPC[[#This Row],[Adj Close]]/B516-1)</f>
        <v>4.7413080758876625E-2</v>
      </c>
      <c r="D515" s="37">
        <v>40777</v>
      </c>
      <c r="E515"/>
      <c r="F515" s="36" t="str">
        <f>IF(ISBLANK(E516), "", Long0[[#This Row],[Adj Close]]/E516-1)</f>
        <v/>
      </c>
      <c r="G515" s="29">
        <v>40777</v>
      </c>
      <c r="H515"/>
      <c r="I515" s="33" t="str">
        <f>IF(ISBLANK(H516),"",Long1[[#This Row],[Adj Close]]/H516-1)</f>
        <v/>
      </c>
      <c r="J515" s="37">
        <v>40777</v>
      </c>
      <c r="K515"/>
      <c r="L515" s="36" t="str">
        <f>IF(ISBLANK(K516),"",Long2[[#This Row],[Adj Close]]/K516-1)</f>
        <v/>
      </c>
      <c r="M515" s="29">
        <v>40777</v>
      </c>
      <c r="O515" s="33" t="str">
        <f>IF(ISBLANK(N516),"",Long3[[#This Row],[Adj Close]]/N516-1)</f>
        <v/>
      </c>
      <c r="P515" s="37">
        <v>40777</v>
      </c>
      <c r="R515" s="36" t="str">
        <f>IF(ISBLANK(Q516),"",Long4[[#This Row],[Adj Close]]/Q516-1)</f>
        <v/>
      </c>
      <c r="V515" s="37">
        <v>40777</v>
      </c>
      <c r="X515" s="36" t="str">
        <f>IF(ISBLANK(W516),"",Long6[[#This Row],[Adj Close]]/W516-1)</f>
        <v/>
      </c>
      <c r="AE515" s="29">
        <v>40777</v>
      </c>
      <c r="AG515" s="33" t="str">
        <f>IF(ISBLANK(AF516),"",Short0[[#This Row],[Adj Close]]/AF516-1)</f>
        <v/>
      </c>
      <c r="AH515" s="37">
        <v>40777</v>
      </c>
      <c r="AJ515" s="36" t="str">
        <f>IF(ISBLANK(AI516),"",Short1[[#This Row],[Adj Close]]/AI516-1)</f>
        <v/>
      </c>
      <c r="AK515" s="29">
        <v>40777</v>
      </c>
      <c r="AM515" s="33" t="str">
        <f>IF(ISBLANK(AL516),"",Short2[[#This Row],[Adj Close]]/AL516-1)</f>
        <v/>
      </c>
    </row>
    <row r="516" spans="1:39" x14ac:dyDescent="0.25">
      <c r="A516" s="37">
        <v>40770</v>
      </c>
      <c r="B516" s="39">
        <v>1123.530029</v>
      </c>
      <c r="C516" s="36">
        <f>IF(ISBLANK(B517), "", GSPC[[#This Row],[Adj Close]]/B517-1)</f>
        <v>-4.6894772892330683E-2</v>
      </c>
      <c r="D516" s="37">
        <v>40770</v>
      </c>
      <c r="E516"/>
      <c r="F516" s="36" t="str">
        <f>IF(ISBLANK(E517), "", Long0[[#This Row],[Adj Close]]/E517-1)</f>
        <v/>
      </c>
      <c r="G516" s="29">
        <v>40770</v>
      </c>
      <c r="H516"/>
      <c r="I516" s="33" t="str">
        <f>IF(ISBLANK(H517),"",Long1[[#This Row],[Adj Close]]/H517-1)</f>
        <v/>
      </c>
      <c r="J516" s="37">
        <v>40770</v>
      </c>
      <c r="K516"/>
      <c r="L516" s="36" t="str">
        <f>IF(ISBLANK(K517),"",Long2[[#This Row],[Adj Close]]/K517-1)</f>
        <v/>
      </c>
      <c r="M516" s="29">
        <v>40770</v>
      </c>
      <c r="O516" s="33" t="str">
        <f>IF(ISBLANK(N517),"",Long3[[#This Row],[Adj Close]]/N517-1)</f>
        <v/>
      </c>
      <c r="P516" s="37">
        <v>40770</v>
      </c>
      <c r="R516" s="36" t="str">
        <f>IF(ISBLANK(Q517),"",Long4[[#This Row],[Adj Close]]/Q517-1)</f>
        <v/>
      </c>
      <c r="V516" s="37">
        <v>40770</v>
      </c>
      <c r="X516" s="36" t="str">
        <f>IF(ISBLANK(W517),"",Long6[[#This Row],[Adj Close]]/W517-1)</f>
        <v/>
      </c>
      <c r="AE516" s="29">
        <v>40770</v>
      </c>
      <c r="AG516" s="33" t="str">
        <f>IF(ISBLANK(AF517),"",Short0[[#This Row],[Adj Close]]/AF517-1)</f>
        <v/>
      </c>
      <c r="AH516" s="37">
        <v>40770</v>
      </c>
      <c r="AJ516" s="36" t="str">
        <f>IF(ISBLANK(AI517),"",Short1[[#This Row],[Adj Close]]/AI517-1)</f>
        <v/>
      </c>
      <c r="AK516" s="29">
        <v>40770</v>
      </c>
      <c r="AM516" s="33" t="str">
        <f>IF(ISBLANK(AL517),"",Short2[[#This Row],[Adj Close]]/AL517-1)</f>
        <v/>
      </c>
    </row>
    <row r="517" spans="1:39" x14ac:dyDescent="0.25">
      <c r="A517" s="37">
        <v>40763</v>
      </c>
      <c r="B517" s="39">
        <v>1178.8100589999999</v>
      </c>
      <c r="C517" s="36">
        <f>IF(ISBLANK(B518), "", GSPC[[#This Row],[Adj Close]]/B518-1)</f>
        <v>-1.7150482677923296E-2</v>
      </c>
      <c r="D517" s="37">
        <v>40763</v>
      </c>
      <c r="E517"/>
      <c r="F517" s="36" t="str">
        <f>IF(ISBLANK(E518), "", Long0[[#This Row],[Adj Close]]/E518-1)</f>
        <v/>
      </c>
      <c r="G517" s="29">
        <v>40763</v>
      </c>
      <c r="H517"/>
      <c r="I517" s="33" t="str">
        <f>IF(ISBLANK(H518),"",Long1[[#This Row],[Adj Close]]/H518-1)</f>
        <v/>
      </c>
      <c r="J517" s="37">
        <v>40763</v>
      </c>
      <c r="K517"/>
      <c r="L517" s="36" t="str">
        <f>IF(ISBLANK(K518),"",Long2[[#This Row],[Adj Close]]/K518-1)</f>
        <v/>
      </c>
      <c r="M517" s="29">
        <v>40763</v>
      </c>
      <c r="O517" s="33" t="str">
        <f>IF(ISBLANK(N518),"",Long3[[#This Row],[Adj Close]]/N518-1)</f>
        <v/>
      </c>
      <c r="P517" s="37">
        <v>40763</v>
      </c>
      <c r="R517" s="36" t="str">
        <f>IF(ISBLANK(Q518),"",Long4[[#This Row],[Adj Close]]/Q518-1)</f>
        <v/>
      </c>
      <c r="V517" s="37">
        <v>40763</v>
      </c>
      <c r="X517" s="36" t="str">
        <f>IF(ISBLANK(W518),"",Long6[[#This Row],[Adj Close]]/W518-1)</f>
        <v/>
      </c>
      <c r="AE517" s="29">
        <v>40763</v>
      </c>
      <c r="AG517" s="33" t="str">
        <f>IF(ISBLANK(AF518),"",Short0[[#This Row],[Adj Close]]/AF518-1)</f>
        <v/>
      </c>
      <c r="AH517" s="37">
        <v>40763</v>
      </c>
      <c r="AJ517" s="36" t="str">
        <f>IF(ISBLANK(AI518),"",Short1[[#This Row],[Adj Close]]/AI518-1)</f>
        <v/>
      </c>
      <c r="AK517" s="29">
        <v>40763</v>
      </c>
      <c r="AM517" s="33" t="str">
        <f>IF(ISBLANK(AL518),"",Short2[[#This Row],[Adj Close]]/AL518-1)</f>
        <v/>
      </c>
    </row>
    <row r="518" spans="1:39" x14ac:dyDescent="0.25">
      <c r="A518" s="37">
        <v>40756</v>
      </c>
      <c r="B518" s="39">
        <v>1199.380005</v>
      </c>
      <c r="C518" s="36">
        <f>IF(ISBLANK(B519), "", GSPC[[#This Row],[Adj Close]]/B519-1)</f>
        <v>-7.1888462187168933E-2</v>
      </c>
      <c r="D518" s="37">
        <v>40756</v>
      </c>
      <c r="E518"/>
      <c r="F518" s="36" t="str">
        <f>IF(ISBLANK(E519), "", Long0[[#This Row],[Adj Close]]/E519-1)</f>
        <v/>
      </c>
      <c r="G518" s="29">
        <v>40756</v>
      </c>
      <c r="H518"/>
      <c r="I518" s="33" t="str">
        <f>IF(ISBLANK(H519),"",Long1[[#This Row],[Adj Close]]/H519-1)</f>
        <v/>
      </c>
      <c r="J518" s="37">
        <v>40756</v>
      </c>
      <c r="K518"/>
      <c r="L518" s="36" t="str">
        <f>IF(ISBLANK(K519),"",Long2[[#This Row],[Adj Close]]/K519-1)</f>
        <v/>
      </c>
      <c r="M518" s="29">
        <v>40756</v>
      </c>
      <c r="O518" s="33" t="str">
        <f>IF(ISBLANK(N519),"",Long3[[#This Row],[Adj Close]]/N519-1)</f>
        <v/>
      </c>
      <c r="P518" s="37">
        <v>40756</v>
      </c>
      <c r="R518" s="36" t="str">
        <f>IF(ISBLANK(Q519),"",Long4[[#This Row],[Adj Close]]/Q519-1)</f>
        <v/>
      </c>
      <c r="V518" s="37">
        <v>40756</v>
      </c>
      <c r="X518" s="36" t="str">
        <f>IF(ISBLANK(W519),"",Long6[[#This Row],[Adj Close]]/W519-1)</f>
        <v/>
      </c>
      <c r="AE518" s="29">
        <v>40756</v>
      </c>
      <c r="AG518" s="33" t="str">
        <f>IF(ISBLANK(AF519),"",Short0[[#This Row],[Adj Close]]/AF519-1)</f>
        <v/>
      </c>
      <c r="AH518" s="37">
        <v>40756</v>
      </c>
      <c r="AJ518" s="36" t="str">
        <f>IF(ISBLANK(AI519),"",Short1[[#This Row],[Adj Close]]/AI519-1)</f>
        <v/>
      </c>
      <c r="AK518" s="29">
        <v>40756</v>
      </c>
      <c r="AM518" s="33" t="str">
        <f>IF(ISBLANK(AL519),"",Short2[[#This Row],[Adj Close]]/AL519-1)</f>
        <v/>
      </c>
    </row>
    <row r="519" spans="1:39" x14ac:dyDescent="0.25">
      <c r="A519" s="37">
        <v>40749</v>
      </c>
      <c r="B519" s="39">
        <v>1292.280029</v>
      </c>
      <c r="C519" s="36">
        <f>IF(ISBLANK(B520), "", GSPC[[#This Row],[Adj Close]]/B520-1)</f>
        <v>-3.9211305568522259E-2</v>
      </c>
      <c r="D519" s="37">
        <v>40749</v>
      </c>
      <c r="E519"/>
      <c r="F519" s="36" t="str">
        <f>IF(ISBLANK(E520), "", Long0[[#This Row],[Adj Close]]/E520-1)</f>
        <v/>
      </c>
      <c r="G519" s="29">
        <v>40749</v>
      </c>
      <c r="H519"/>
      <c r="I519" s="33" t="str">
        <f>IF(ISBLANK(H520),"",Long1[[#This Row],[Adj Close]]/H520-1)</f>
        <v/>
      </c>
      <c r="J519" s="37">
        <v>40749</v>
      </c>
      <c r="K519"/>
      <c r="L519" s="36" t="str">
        <f>IF(ISBLANK(K520),"",Long2[[#This Row],[Adj Close]]/K520-1)</f>
        <v/>
      </c>
      <c r="M519" s="29">
        <v>40749</v>
      </c>
      <c r="O519" s="33" t="str">
        <f>IF(ISBLANK(N520),"",Long3[[#This Row],[Adj Close]]/N520-1)</f>
        <v/>
      </c>
      <c r="P519" s="37">
        <v>40749</v>
      </c>
      <c r="R519" s="36" t="str">
        <f>IF(ISBLANK(Q520),"",Long4[[#This Row],[Adj Close]]/Q520-1)</f>
        <v/>
      </c>
      <c r="V519" s="37">
        <v>40749</v>
      </c>
      <c r="X519" s="36" t="str">
        <f>IF(ISBLANK(W520),"",Long6[[#This Row],[Adj Close]]/W520-1)</f>
        <v/>
      </c>
      <c r="AE519" s="29">
        <v>40749</v>
      </c>
      <c r="AG519" s="33" t="str">
        <f>IF(ISBLANK(AF520),"",Short0[[#This Row],[Adj Close]]/AF520-1)</f>
        <v/>
      </c>
      <c r="AH519" s="37">
        <v>40749</v>
      </c>
      <c r="AJ519" s="36" t="str">
        <f>IF(ISBLANK(AI520),"",Short1[[#This Row],[Adj Close]]/AI520-1)</f>
        <v/>
      </c>
      <c r="AK519" s="29">
        <v>40749</v>
      </c>
      <c r="AM519" s="33" t="str">
        <f>IF(ISBLANK(AL520),"",Short2[[#This Row],[Adj Close]]/AL520-1)</f>
        <v/>
      </c>
    </row>
    <row r="520" spans="1:39" x14ac:dyDescent="0.25">
      <c r="A520" s="37">
        <v>40742</v>
      </c>
      <c r="B520" s="39">
        <v>1345.0200199999999</v>
      </c>
      <c r="C520" s="36">
        <f>IF(ISBLANK(B521), "", GSPC[[#This Row],[Adj Close]]/B521-1)</f>
        <v>2.1942957945853436E-2</v>
      </c>
      <c r="D520" s="37">
        <v>40742</v>
      </c>
      <c r="E520"/>
      <c r="F520" s="36" t="str">
        <f>IF(ISBLANK(E521), "", Long0[[#This Row],[Adj Close]]/E521-1)</f>
        <v/>
      </c>
      <c r="G520" s="29">
        <v>40742</v>
      </c>
      <c r="H520"/>
      <c r="I520" s="33" t="str">
        <f>IF(ISBLANK(H521),"",Long1[[#This Row],[Adj Close]]/H521-1)</f>
        <v/>
      </c>
      <c r="J520" s="37">
        <v>40742</v>
      </c>
      <c r="K520"/>
      <c r="L520" s="36" t="str">
        <f>IF(ISBLANK(K521),"",Long2[[#This Row],[Adj Close]]/K521-1)</f>
        <v/>
      </c>
      <c r="M520" s="29">
        <v>40742</v>
      </c>
      <c r="O520" s="33" t="str">
        <f>IF(ISBLANK(N521),"",Long3[[#This Row],[Adj Close]]/N521-1)</f>
        <v/>
      </c>
      <c r="P520" s="37">
        <v>40742</v>
      </c>
      <c r="R520" s="36" t="str">
        <f>IF(ISBLANK(Q521),"",Long4[[#This Row],[Adj Close]]/Q521-1)</f>
        <v/>
      </c>
      <c r="V520" s="37">
        <v>40742</v>
      </c>
      <c r="X520" s="36" t="str">
        <f>IF(ISBLANK(W521),"",Long6[[#This Row],[Adj Close]]/W521-1)</f>
        <v/>
      </c>
      <c r="AE520" s="29">
        <v>40742</v>
      </c>
      <c r="AG520" s="33" t="str">
        <f>IF(ISBLANK(AF521),"",Short0[[#This Row],[Adj Close]]/AF521-1)</f>
        <v/>
      </c>
      <c r="AH520" s="37">
        <v>40742</v>
      </c>
      <c r="AJ520" s="36" t="str">
        <f>IF(ISBLANK(AI521),"",Short1[[#This Row],[Adj Close]]/AI521-1)</f>
        <v/>
      </c>
      <c r="AK520" s="29">
        <v>40742</v>
      </c>
      <c r="AM520" s="33" t="str">
        <f>IF(ISBLANK(AL521),"",Short2[[#This Row],[Adj Close]]/AL521-1)</f>
        <v/>
      </c>
    </row>
    <row r="521" spans="1:39" x14ac:dyDescent="0.25">
      <c r="A521" s="37">
        <v>40735</v>
      </c>
      <c r="B521" s="39">
        <v>1316.1400149999999</v>
      </c>
      <c r="C521" s="36">
        <f>IF(ISBLANK(B522), "", GSPC[[#This Row],[Adj Close]]/B522-1)</f>
        <v>-2.0583444702642617E-2</v>
      </c>
      <c r="D521" s="37">
        <v>40735</v>
      </c>
      <c r="E521"/>
      <c r="F521" s="36" t="str">
        <f>IF(ISBLANK(E522), "", Long0[[#This Row],[Adj Close]]/E522-1)</f>
        <v/>
      </c>
      <c r="G521" s="29">
        <v>40735</v>
      </c>
      <c r="H521"/>
      <c r="I521" s="33" t="str">
        <f>IF(ISBLANK(H522),"",Long1[[#This Row],[Adj Close]]/H522-1)</f>
        <v/>
      </c>
      <c r="J521" s="37">
        <v>40735</v>
      </c>
      <c r="K521"/>
      <c r="L521" s="36" t="str">
        <f>IF(ISBLANK(K522),"",Long2[[#This Row],[Adj Close]]/K522-1)</f>
        <v/>
      </c>
      <c r="M521" s="29">
        <v>40735</v>
      </c>
      <c r="O521" s="33" t="str">
        <f>IF(ISBLANK(N522),"",Long3[[#This Row],[Adj Close]]/N522-1)</f>
        <v/>
      </c>
      <c r="P521" s="37">
        <v>40735</v>
      </c>
      <c r="R521" s="36" t="str">
        <f>IF(ISBLANK(Q522),"",Long4[[#This Row],[Adj Close]]/Q522-1)</f>
        <v/>
      </c>
      <c r="V521" s="37">
        <v>40735</v>
      </c>
      <c r="X521" s="36" t="str">
        <f>IF(ISBLANK(W522),"",Long6[[#This Row],[Adj Close]]/W522-1)</f>
        <v/>
      </c>
      <c r="AE521" s="29">
        <v>40735</v>
      </c>
      <c r="AG521" s="33" t="str">
        <f>IF(ISBLANK(AF522),"",Short0[[#This Row],[Adj Close]]/AF522-1)</f>
        <v/>
      </c>
      <c r="AH521" s="37">
        <v>40735</v>
      </c>
      <c r="AJ521" s="36" t="str">
        <f>IF(ISBLANK(AI522),"",Short1[[#This Row],[Adj Close]]/AI522-1)</f>
        <v/>
      </c>
      <c r="AK521" s="29">
        <v>40735</v>
      </c>
      <c r="AM521" s="33" t="str">
        <f>IF(ISBLANK(AL522),"",Short2[[#This Row],[Adj Close]]/AL522-1)</f>
        <v/>
      </c>
    </row>
    <row r="522" spans="1:39" x14ac:dyDescent="0.25">
      <c r="A522" s="37">
        <v>40728</v>
      </c>
      <c r="B522" s="39">
        <v>1343.8000489999999</v>
      </c>
      <c r="C522" s="36">
        <f>IF(ISBLANK(B523), "", GSPC[[#This Row],[Adj Close]]/B523-1)</f>
        <v>3.0828523922716844E-3</v>
      </c>
      <c r="D522" s="37">
        <v>40728</v>
      </c>
      <c r="E522"/>
      <c r="F522" s="36" t="str">
        <f>IF(ISBLANK(E523), "", Long0[[#This Row],[Adj Close]]/E523-1)</f>
        <v/>
      </c>
      <c r="G522" s="29">
        <v>40728</v>
      </c>
      <c r="H522"/>
      <c r="I522" s="33" t="str">
        <f>IF(ISBLANK(H523),"",Long1[[#This Row],[Adj Close]]/H523-1)</f>
        <v/>
      </c>
      <c r="J522" s="37">
        <v>40728</v>
      </c>
      <c r="K522"/>
      <c r="L522" s="36" t="str">
        <f>IF(ISBLANK(K523),"",Long2[[#This Row],[Adj Close]]/K523-1)</f>
        <v/>
      </c>
      <c r="M522" s="29">
        <v>40728</v>
      </c>
      <c r="O522" s="33" t="str">
        <f>IF(ISBLANK(N523),"",Long3[[#This Row],[Adj Close]]/N523-1)</f>
        <v/>
      </c>
      <c r="P522" s="37">
        <v>40728</v>
      </c>
      <c r="R522" s="36" t="str">
        <f>IF(ISBLANK(Q523),"",Long4[[#This Row],[Adj Close]]/Q523-1)</f>
        <v/>
      </c>
      <c r="V522" s="37">
        <v>40728</v>
      </c>
      <c r="X522" s="36" t="str">
        <f>IF(ISBLANK(W523),"",Long6[[#This Row],[Adj Close]]/W523-1)</f>
        <v/>
      </c>
      <c r="AE522" s="29">
        <v>40728</v>
      </c>
      <c r="AG522" s="33" t="str">
        <f>IF(ISBLANK(AF523),"",Short0[[#This Row],[Adj Close]]/AF523-1)</f>
        <v/>
      </c>
      <c r="AH522" s="37">
        <v>40728</v>
      </c>
      <c r="AJ522" s="36" t="str">
        <f>IF(ISBLANK(AI523),"",Short1[[#This Row],[Adj Close]]/AI523-1)</f>
        <v/>
      </c>
      <c r="AK522" s="29">
        <v>40728</v>
      </c>
      <c r="AM522" s="33" t="str">
        <f>IF(ISBLANK(AL523),"",Short2[[#This Row],[Adj Close]]/AL523-1)</f>
        <v/>
      </c>
    </row>
    <row r="523" spans="1:39" x14ac:dyDescent="0.25">
      <c r="A523" s="37">
        <v>40721</v>
      </c>
      <c r="B523" s="39">
        <v>1339.670044</v>
      </c>
      <c r="C523" s="36">
        <f>IF(ISBLANK(B524), "", GSPC[[#This Row],[Adj Close]]/B524-1)</f>
        <v>5.6147341835484088E-2</v>
      </c>
      <c r="D523" s="37">
        <v>40721</v>
      </c>
      <c r="E523"/>
      <c r="F523" s="36" t="str">
        <f>IF(ISBLANK(E524), "", Long0[[#This Row],[Adj Close]]/E524-1)</f>
        <v/>
      </c>
      <c r="G523" s="29">
        <v>40721</v>
      </c>
      <c r="H523"/>
      <c r="I523" s="33" t="str">
        <f>IF(ISBLANK(H524),"",Long1[[#This Row],[Adj Close]]/H524-1)</f>
        <v/>
      </c>
      <c r="J523" s="37">
        <v>40721</v>
      </c>
      <c r="K523"/>
      <c r="L523" s="36" t="str">
        <f>IF(ISBLANK(K524),"",Long2[[#This Row],[Adj Close]]/K524-1)</f>
        <v/>
      </c>
      <c r="M523" s="29">
        <v>40721</v>
      </c>
      <c r="O523" s="33" t="str">
        <f>IF(ISBLANK(N524),"",Long3[[#This Row],[Adj Close]]/N524-1)</f>
        <v/>
      </c>
      <c r="P523" s="37">
        <v>40721</v>
      </c>
      <c r="R523" s="36" t="str">
        <f>IF(ISBLANK(Q524),"",Long4[[#This Row],[Adj Close]]/Q524-1)</f>
        <v/>
      </c>
      <c r="V523" s="37">
        <v>40721</v>
      </c>
      <c r="X523" s="36" t="str">
        <f>IF(ISBLANK(W524),"",Long6[[#This Row],[Adj Close]]/W524-1)</f>
        <v/>
      </c>
      <c r="AE523" s="29">
        <v>40721</v>
      </c>
      <c r="AG523" s="33" t="str">
        <f>IF(ISBLANK(AF524),"",Short0[[#This Row],[Adj Close]]/AF524-1)</f>
        <v/>
      </c>
      <c r="AH523" s="37">
        <v>40721</v>
      </c>
      <c r="AJ523" s="36" t="str">
        <f>IF(ISBLANK(AI524),"",Short1[[#This Row],[Adj Close]]/AI524-1)</f>
        <v/>
      </c>
      <c r="AK523" s="29">
        <v>40721</v>
      </c>
      <c r="AM523" s="33" t="str">
        <f>IF(ISBLANK(AL524),"",Short2[[#This Row],[Adj Close]]/AL524-1)</f>
        <v/>
      </c>
    </row>
    <row r="524" spans="1:39" x14ac:dyDescent="0.25">
      <c r="A524" s="37">
        <v>40714</v>
      </c>
      <c r="B524" s="39">
        <v>1268.4499510000001</v>
      </c>
      <c r="C524" s="36">
        <f>IF(ISBLANK(B525), "", GSPC[[#This Row],[Adj Close]]/B525-1)</f>
        <v>-2.3987801808886822E-3</v>
      </c>
      <c r="D524" s="37">
        <v>40714</v>
      </c>
      <c r="E524"/>
      <c r="F524" s="36" t="str">
        <f>IF(ISBLANK(E525), "", Long0[[#This Row],[Adj Close]]/E525-1)</f>
        <v/>
      </c>
      <c r="G524" s="29">
        <v>40714</v>
      </c>
      <c r="H524"/>
      <c r="I524" s="33" t="str">
        <f>IF(ISBLANK(H525),"",Long1[[#This Row],[Adj Close]]/H525-1)</f>
        <v/>
      </c>
      <c r="J524" s="37">
        <v>40714</v>
      </c>
      <c r="K524"/>
      <c r="L524" s="36" t="str">
        <f>IF(ISBLANK(K525),"",Long2[[#This Row],[Adj Close]]/K525-1)</f>
        <v/>
      </c>
      <c r="M524" s="29">
        <v>40714</v>
      </c>
      <c r="O524" s="33" t="str">
        <f>IF(ISBLANK(N525),"",Long3[[#This Row],[Adj Close]]/N525-1)</f>
        <v/>
      </c>
      <c r="P524" s="37">
        <v>40714</v>
      </c>
      <c r="R524" s="36" t="str">
        <f>IF(ISBLANK(Q525),"",Long4[[#This Row],[Adj Close]]/Q525-1)</f>
        <v/>
      </c>
      <c r="V524" s="37">
        <v>40714</v>
      </c>
      <c r="X524" s="36" t="str">
        <f>IF(ISBLANK(W525),"",Long6[[#This Row],[Adj Close]]/W525-1)</f>
        <v/>
      </c>
      <c r="AE524" s="29">
        <v>40714</v>
      </c>
      <c r="AG524" s="33" t="str">
        <f>IF(ISBLANK(AF525),"",Short0[[#This Row],[Adj Close]]/AF525-1)</f>
        <v/>
      </c>
      <c r="AH524" s="37">
        <v>40714</v>
      </c>
      <c r="AJ524" s="36" t="str">
        <f>IF(ISBLANK(AI525),"",Short1[[#This Row],[Adj Close]]/AI525-1)</f>
        <v/>
      </c>
      <c r="AK524" s="29">
        <v>40714</v>
      </c>
      <c r="AM524" s="33" t="str">
        <f>IF(ISBLANK(AL525),"",Short2[[#This Row],[Adj Close]]/AL525-1)</f>
        <v/>
      </c>
    </row>
    <row r="525" spans="1:39" x14ac:dyDescent="0.25">
      <c r="A525" s="37">
        <v>40707</v>
      </c>
      <c r="B525" s="39">
        <v>1271.5</v>
      </c>
      <c r="C525" s="36">
        <f>IF(ISBLANK(B526), "", GSPC[[#This Row],[Adj Close]]/B526-1)</f>
        <v>4.0914885221088326E-4</v>
      </c>
      <c r="D525" s="37">
        <v>40707</v>
      </c>
      <c r="E525"/>
      <c r="F525" s="36" t="str">
        <f>IF(ISBLANK(E526), "", Long0[[#This Row],[Adj Close]]/E526-1)</f>
        <v/>
      </c>
      <c r="G525" s="29">
        <v>40707</v>
      </c>
      <c r="H525"/>
      <c r="I525" s="33" t="str">
        <f>IF(ISBLANK(H526),"",Long1[[#This Row],[Adj Close]]/H526-1)</f>
        <v/>
      </c>
      <c r="J525" s="37">
        <v>40707</v>
      </c>
      <c r="K525"/>
      <c r="L525" s="36" t="str">
        <f>IF(ISBLANK(K526),"",Long2[[#This Row],[Adj Close]]/K526-1)</f>
        <v/>
      </c>
      <c r="M525" s="29">
        <v>40707</v>
      </c>
      <c r="O525" s="33" t="str">
        <f>IF(ISBLANK(N526),"",Long3[[#This Row],[Adj Close]]/N526-1)</f>
        <v/>
      </c>
      <c r="P525" s="37">
        <v>40707</v>
      </c>
      <c r="R525" s="36" t="str">
        <f>IF(ISBLANK(Q526),"",Long4[[#This Row],[Adj Close]]/Q526-1)</f>
        <v/>
      </c>
      <c r="V525" s="37">
        <v>40707</v>
      </c>
      <c r="X525" s="36" t="str">
        <f>IF(ISBLANK(W526),"",Long6[[#This Row],[Adj Close]]/W526-1)</f>
        <v/>
      </c>
      <c r="AE525" s="29">
        <v>40707</v>
      </c>
      <c r="AG525" s="33" t="str">
        <f>IF(ISBLANK(AF526),"",Short0[[#This Row],[Adj Close]]/AF526-1)</f>
        <v/>
      </c>
      <c r="AH525" s="37">
        <v>40707</v>
      </c>
      <c r="AJ525" s="36" t="str">
        <f>IF(ISBLANK(AI526),"",Short1[[#This Row],[Adj Close]]/AI526-1)</f>
        <v/>
      </c>
      <c r="AK525" s="29">
        <v>40707</v>
      </c>
      <c r="AM525" s="33" t="str">
        <f>IF(ISBLANK(AL526),"",Short2[[#This Row],[Adj Close]]/AL526-1)</f>
        <v/>
      </c>
    </row>
    <row r="526" spans="1:39" x14ac:dyDescent="0.25">
      <c r="A526" s="37">
        <v>40700</v>
      </c>
      <c r="B526" s="39">
        <v>1270.9799800000001</v>
      </c>
      <c r="C526" s="36">
        <f>IF(ISBLANK(B527), "", GSPC[[#This Row],[Adj Close]]/B527-1)</f>
        <v>-2.2443432529014262E-2</v>
      </c>
      <c r="D526" s="37">
        <v>40700</v>
      </c>
      <c r="E526"/>
      <c r="F526" s="36" t="str">
        <f>IF(ISBLANK(E527), "", Long0[[#This Row],[Adj Close]]/E527-1)</f>
        <v/>
      </c>
      <c r="G526" s="29">
        <v>40700</v>
      </c>
      <c r="H526"/>
      <c r="I526" s="33" t="str">
        <f>IF(ISBLANK(H527),"",Long1[[#This Row],[Adj Close]]/H527-1)</f>
        <v/>
      </c>
      <c r="J526" s="37">
        <v>40700</v>
      </c>
      <c r="K526"/>
      <c r="L526" s="36" t="str">
        <f>IF(ISBLANK(K527),"",Long2[[#This Row],[Adj Close]]/K527-1)</f>
        <v/>
      </c>
      <c r="M526" s="29">
        <v>40700</v>
      </c>
      <c r="O526" s="33" t="str">
        <f>IF(ISBLANK(N527),"",Long3[[#This Row],[Adj Close]]/N527-1)</f>
        <v/>
      </c>
      <c r="P526" s="37">
        <v>40700</v>
      </c>
      <c r="R526" s="36" t="str">
        <f>IF(ISBLANK(Q527),"",Long4[[#This Row],[Adj Close]]/Q527-1)</f>
        <v/>
      </c>
      <c r="V526" s="37">
        <v>40700</v>
      </c>
      <c r="X526" s="36" t="str">
        <f>IF(ISBLANK(W527),"",Long6[[#This Row],[Adj Close]]/W527-1)</f>
        <v/>
      </c>
      <c r="AE526" s="29">
        <v>40700</v>
      </c>
      <c r="AG526" s="33" t="str">
        <f>IF(ISBLANK(AF527),"",Short0[[#This Row],[Adj Close]]/AF527-1)</f>
        <v/>
      </c>
      <c r="AH526" s="37">
        <v>40700</v>
      </c>
      <c r="AJ526" s="36" t="str">
        <f>IF(ISBLANK(AI527),"",Short1[[#This Row],[Adj Close]]/AI527-1)</f>
        <v/>
      </c>
      <c r="AK526" s="29">
        <v>40700</v>
      </c>
      <c r="AM526" s="33" t="str">
        <f>IF(ISBLANK(AL527),"",Short2[[#This Row],[Adj Close]]/AL527-1)</f>
        <v/>
      </c>
    </row>
    <row r="527" spans="1:39" x14ac:dyDescent="0.25">
      <c r="A527" s="37">
        <v>40693</v>
      </c>
      <c r="B527" s="39">
        <v>1300.160034</v>
      </c>
      <c r="C527" s="36">
        <f>IF(ISBLANK(B528), "", GSPC[[#This Row],[Adj Close]]/B528-1)</f>
        <v>-2.3243890434868408E-2</v>
      </c>
      <c r="D527" s="37">
        <v>40693</v>
      </c>
      <c r="E527"/>
      <c r="F527" s="36" t="str">
        <f>IF(ISBLANK(E528), "", Long0[[#This Row],[Adj Close]]/E528-1)</f>
        <v/>
      </c>
      <c r="G527" s="29">
        <v>40693</v>
      </c>
      <c r="H527"/>
      <c r="I527" s="33" t="str">
        <f>IF(ISBLANK(H528),"",Long1[[#This Row],[Adj Close]]/H528-1)</f>
        <v/>
      </c>
      <c r="J527" s="37">
        <v>40693</v>
      </c>
      <c r="K527"/>
      <c r="L527" s="36" t="str">
        <f>IF(ISBLANK(K528),"",Long2[[#This Row],[Adj Close]]/K528-1)</f>
        <v/>
      </c>
      <c r="M527" s="29">
        <v>40693</v>
      </c>
      <c r="O527" s="33" t="str">
        <f>IF(ISBLANK(N528),"",Long3[[#This Row],[Adj Close]]/N528-1)</f>
        <v/>
      </c>
      <c r="P527" s="37">
        <v>40693</v>
      </c>
      <c r="R527" s="36" t="str">
        <f>IF(ISBLANK(Q528),"",Long4[[#This Row],[Adj Close]]/Q528-1)</f>
        <v/>
      </c>
      <c r="V527" s="37">
        <v>40693</v>
      </c>
      <c r="X527" s="36" t="str">
        <f>IF(ISBLANK(W528),"",Long6[[#This Row],[Adj Close]]/W528-1)</f>
        <v/>
      </c>
      <c r="AE527" s="29">
        <v>40693</v>
      </c>
      <c r="AG527" s="33" t="str">
        <f>IF(ISBLANK(AF528),"",Short0[[#This Row],[Adj Close]]/AF528-1)</f>
        <v/>
      </c>
      <c r="AH527" s="37">
        <v>40693</v>
      </c>
      <c r="AJ527" s="36" t="str">
        <f>IF(ISBLANK(AI528),"",Short1[[#This Row],[Adj Close]]/AI528-1)</f>
        <v/>
      </c>
      <c r="AK527" s="29">
        <v>40693</v>
      </c>
      <c r="AM527" s="33" t="str">
        <f>IF(ISBLANK(AL528),"",Short2[[#This Row],[Adj Close]]/AL528-1)</f>
        <v/>
      </c>
    </row>
    <row r="528" spans="1:39" x14ac:dyDescent="0.25">
      <c r="A528" s="37">
        <v>40686</v>
      </c>
      <c r="B528" s="39">
        <v>1331.099976</v>
      </c>
      <c r="C528" s="36">
        <f>IF(ISBLANK(B529), "", GSPC[[#This Row],[Adj Close]]/B529-1)</f>
        <v>-1.6276102870744769E-3</v>
      </c>
      <c r="D528" s="37">
        <v>40686</v>
      </c>
      <c r="E528"/>
      <c r="F528" s="36" t="str">
        <f>IF(ISBLANK(E529), "", Long0[[#This Row],[Adj Close]]/E529-1)</f>
        <v/>
      </c>
      <c r="G528" s="29">
        <v>40686</v>
      </c>
      <c r="H528"/>
      <c r="I528" s="33" t="str">
        <f>IF(ISBLANK(H529),"",Long1[[#This Row],[Adj Close]]/H529-1)</f>
        <v/>
      </c>
      <c r="J528" s="37">
        <v>40686</v>
      </c>
      <c r="K528"/>
      <c r="L528" s="36" t="str">
        <f>IF(ISBLANK(K529),"",Long2[[#This Row],[Adj Close]]/K529-1)</f>
        <v/>
      </c>
      <c r="M528" s="29">
        <v>40686</v>
      </c>
      <c r="O528" s="33" t="str">
        <f>IF(ISBLANK(N529),"",Long3[[#This Row],[Adj Close]]/N529-1)</f>
        <v/>
      </c>
      <c r="P528" s="37">
        <v>40686</v>
      </c>
      <c r="R528" s="36" t="str">
        <f>IF(ISBLANK(Q529),"",Long4[[#This Row],[Adj Close]]/Q529-1)</f>
        <v/>
      </c>
      <c r="V528" s="37">
        <v>40686</v>
      </c>
      <c r="X528" s="36" t="str">
        <f>IF(ISBLANK(W529),"",Long6[[#This Row],[Adj Close]]/W529-1)</f>
        <v/>
      </c>
      <c r="AE528" s="29">
        <v>40686</v>
      </c>
      <c r="AG528" s="33" t="str">
        <f>IF(ISBLANK(AF529),"",Short0[[#This Row],[Adj Close]]/AF529-1)</f>
        <v/>
      </c>
      <c r="AH528" s="37">
        <v>40686</v>
      </c>
      <c r="AJ528" s="36" t="str">
        <f>IF(ISBLANK(AI529),"",Short1[[#This Row],[Adj Close]]/AI529-1)</f>
        <v/>
      </c>
      <c r="AK528" s="29">
        <v>40686</v>
      </c>
      <c r="AM528" s="33" t="str">
        <f>IF(ISBLANK(AL529),"",Short2[[#This Row],[Adj Close]]/AL529-1)</f>
        <v/>
      </c>
    </row>
    <row r="529" spans="1:39" x14ac:dyDescent="0.25">
      <c r="A529" s="37">
        <v>40679</v>
      </c>
      <c r="B529" s="39">
        <v>1333.2700199999999</v>
      </c>
      <c r="C529" s="36">
        <f>IF(ISBLANK(B530), "", GSPC[[#This Row],[Adj Close]]/B530-1)</f>
        <v>-3.3638068821425504E-3</v>
      </c>
      <c r="D529" s="37">
        <v>40679</v>
      </c>
      <c r="E529"/>
      <c r="F529" s="36" t="str">
        <f>IF(ISBLANK(E530), "", Long0[[#This Row],[Adj Close]]/E530-1)</f>
        <v/>
      </c>
      <c r="G529" s="29">
        <v>40679</v>
      </c>
      <c r="H529"/>
      <c r="I529" s="33" t="str">
        <f>IF(ISBLANK(H530),"",Long1[[#This Row],[Adj Close]]/H530-1)</f>
        <v/>
      </c>
      <c r="J529" s="37">
        <v>40679</v>
      </c>
      <c r="K529"/>
      <c r="L529" s="36" t="str">
        <f>IF(ISBLANK(K530),"",Long2[[#This Row],[Adj Close]]/K530-1)</f>
        <v/>
      </c>
      <c r="M529" s="29">
        <v>40679</v>
      </c>
      <c r="O529" s="33" t="str">
        <f>IF(ISBLANK(N530),"",Long3[[#This Row],[Adj Close]]/N530-1)</f>
        <v/>
      </c>
      <c r="P529" s="37">
        <v>40679</v>
      </c>
      <c r="R529" s="36" t="str">
        <f>IF(ISBLANK(Q530),"",Long4[[#This Row],[Adj Close]]/Q530-1)</f>
        <v/>
      </c>
      <c r="V529" s="37">
        <v>40679</v>
      </c>
      <c r="X529" s="36" t="str">
        <f>IF(ISBLANK(W530),"",Long6[[#This Row],[Adj Close]]/W530-1)</f>
        <v/>
      </c>
      <c r="AE529" s="29">
        <v>40679</v>
      </c>
      <c r="AG529" s="33" t="str">
        <f>IF(ISBLANK(AF530),"",Short0[[#This Row],[Adj Close]]/AF530-1)</f>
        <v/>
      </c>
      <c r="AH529" s="37">
        <v>40679</v>
      </c>
      <c r="AJ529" s="36" t="str">
        <f>IF(ISBLANK(AI530),"",Short1[[#This Row],[Adj Close]]/AI530-1)</f>
        <v/>
      </c>
      <c r="AK529" s="29">
        <v>40679</v>
      </c>
      <c r="AM529" s="33" t="str">
        <f>IF(ISBLANK(AL530),"",Short2[[#This Row],[Adj Close]]/AL530-1)</f>
        <v/>
      </c>
    </row>
    <row r="530" spans="1:39" x14ac:dyDescent="0.25">
      <c r="A530" s="37">
        <v>40672</v>
      </c>
      <c r="B530" s="39">
        <v>1337.7700199999999</v>
      </c>
      <c r="C530" s="36">
        <f>IF(ISBLANK(B531), "", GSPC[[#This Row],[Adj Close]]/B531-1)</f>
        <v>-1.8131107960323023E-3</v>
      </c>
      <c r="D530" s="37">
        <v>40672</v>
      </c>
      <c r="E530"/>
      <c r="F530" s="36" t="str">
        <f>IF(ISBLANK(E531), "", Long0[[#This Row],[Adj Close]]/E531-1)</f>
        <v/>
      </c>
      <c r="G530" s="29">
        <v>40672</v>
      </c>
      <c r="H530"/>
      <c r="I530" s="33" t="str">
        <f>IF(ISBLANK(H531),"",Long1[[#This Row],[Adj Close]]/H531-1)</f>
        <v/>
      </c>
      <c r="J530" s="37">
        <v>40672</v>
      </c>
      <c r="K530"/>
      <c r="L530" s="36" t="str">
        <f>IF(ISBLANK(K531),"",Long2[[#This Row],[Adj Close]]/K531-1)</f>
        <v/>
      </c>
      <c r="M530" s="29">
        <v>40672</v>
      </c>
      <c r="O530" s="33" t="str">
        <f>IF(ISBLANK(N531),"",Long3[[#This Row],[Adj Close]]/N531-1)</f>
        <v/>
      </c>
      <c r="P530" s="37">
        <v>40672</v>
      </c>
      <c r="R530" s="36" t="str">
        <f>IF(ISBLANK(Q531),"",Long4[[#This Row],[Adj Close]]/Q531-1)</f>
        <v/>
      </c>
      <c r="V530" s="37">
        <v>40672</v>
      </c>
      <c r="X530" s="36" t="str">
        <f>IF(ISBLANK(W531),"",Long6[[#This Row],[Adj Close]]/W531-1)</f>
        <v/>
      </c>
      <c r="AE530" s="29">
        <v>40672</v>
      </c>
      <c r="AG530" s="33" t="str">
        <f>IF(ISBLANK(AF531),"",Short0[[#This Row],[Adj Close]]/AF531-1)</f>
        <v/>
      </c>
      <c r="AH530" s="37">
        <v>40672</v>
      </c>
      <c r="AJ530" s="36" t="str">
        <f>IF(ISBLANK(AI531),"",Short1[[#This Row],[Adj Close]]/AI531-1)</f>
        <v/>
      </c>
      <c r="AK530" s="29">
        <v>40672</v>
      </c>
      <c r="AM530" s="33" t="str">
        <f>IF(ISBLANK(AL531),"",Short2[[#This Row],[Adj Close]]/AL531-1)</f>
        <v/>
      </c>
    </row>
    <row r="531" spans="1:39" x14ac:dyDescent="0.25">
      <c r="A531" s="37">
        <v>40665</v>
      </c>
      <c r="B531" s="39">
        <v>1340.1999510000001</v>
      </c>
      <c r="C531" s="36">
        <f>IF(ISBLANK(B532), "", GSPC[[#This Row],[Adj Close]]/B532-1)</f>
        <v>-1.7167690364191635E-2</v>
      </c>
      <c r="D531" s="37">
        <v>40665</v>
      </c>
      <c r="E531"/>
      <c r="F531" s="36" t="str">
        <f>IF(ISBLANK(E532), "", Long0[[#This Row],[Adj Close]]/E532-1)</f>
        <v/>
      </c>
      <c r="G531" s="29">
        <v>40665</v>
      </c>
      <c r="H531"/>
      <c r="I531" s="33" t="str">
        <f>IF(ISBLANK(H532),"",Long1[[#This Row],[Adj Close]]/H532-1)</f>
        <v/>
      </c>
      <c r="J531" s="37">
        <v>40665</v>
      </c>
      <c r="K531"/>
      <c r="L531" s="36" t="str">
        <f>IF(ISBLANK(K532),"",Long2[[#This Row],[Adj Close]]/K532-1)</f>
        <v/>
      </c>
      <c r="M531" s="29">
        <v>40665</v>
      </c>
      <c r="O531" s="33" t="str">
        <f>IF(ISBLANK(N532),"",Long3[[#This Row],[Adj Close]]/N532-1)</f>
        <v/>
      </c>
      <c r="P531" s="37">
        <v>40665</v>
      </c>
      <c r="R531" s="36" t="str">
        <f>IF(ISBLANK(Q532),"",Long4[[#This Row],[Adj Close]]/Q532-1)</f>
        <v/>
      </c>
      <c r="V531" s="37">
        <v>40665</v>
      </c>
      <c r="X531" s="36" t="str">
        <f>IF(ISBLANK(W532),"",Long6[[#This Row],[Adj Close]]/W532-1)</f>
        <v/>
      </c>
      <c r="AE531" s="29">
        <v>40665</v>
      </c>
      <c r="AG531" s="33" t="str">
        <f>IF(ISBLANK(AF532),"",Short0[[#This Row],[Adj Close]]/AF532-1)</f>
        <v/>
      </c>
      <c r="AH531" s="37">
        <v>40665</v>
      </c>
      <c r="AJ531" s="36" t="str">
        <f>IF(ISBLANK(AI532),"",Short1[[#This Row],[Adj Close]]/AI532-1)</f>
        <v/>
      </c>
      <c r="AK531" s="29">
        <v>40665</v>
      </c>
      <c r="AM531" s="33" t="str">
        <f>IF(ISBLANK(AL532),"",Short2[[#This Row],[Adj Close]]/AL532-1)</f>
        <v/>
      </c>
    </row>
    <row r="532" spans="1:39" x14ac:dyDescent="0.25">
      <c r="A532" s="37">
        <v>40658</v>
      </c>
      <c r="B532" s="39">
        <v>1363.6099850000001</v>
      </c>
      <c r="C532" s="36">
        <f>IF(ISBLANK(B533), "", GSPC[[#This Row],[Adj Close]]/B533-1)</f>
        <v>1.961295959408349E-2</v>
      </c>
      <c r="D532" s="37">
        <v>40658</v>
      </c>
      <c r="E532"/>
      <c r="F532" s="36" t="str">
        <f>IF(ISBLANK(E533), "", Long0[[#This Row],[Adj Close]]/E533-1)</f>
        <v/>
      </c>
      <c r="G532" s="29">
        <v>40658</v>
      </c>
      <c r="H532"/>
      <c r="I532" s="33" t="str">
        <f>IF(ISBLANK(H533),"",Long1[[#This Row],[Adj Close]]/H533-1)</f>
        <v/>
      </c>
      <c r="J532" s="37">
        <v>40658</v>
      </c>
      <c r="K532"/>
      <c r="L532" s="36" t="str">
        <f>IF(ISBLANK(K533),"",Long2[[#This Row],[Adj Close]]/K533-1)</f>
        <v/>
      </c>
      <c r="M532" s="29">
        <v>40658</v>
      </c>
      <c r="O532" s="33" t="str">
        <f>IF(ISBLANK(N533),"",Long3[[#This Row],[Adj Close]]/N533-1)</f>
        <v/>
      </c>
      <c r="P532" s="37">
        <v>40658</v>
      </c>
      <c r="R532" s="36" t="str">
        <f>IF(ISBLANK(Q533),"",Long4[[#This Row],[Adj Close]]/Q533-1)</f>
        <v/>
      </c>
      <c r="V532" s="37">
        <v>40658</v>
      </c>
      <c r="X532" s="36" t="str">
        <f>IF(ISBLANK(W533),"",Long6[[#This Row],[Adj Close]]/W533-1)</f>
        <v/>
      </c>
      <c r="AE532" s="29">
        <v>40658</v>
      </c>
      <c r="AG532" s="33" t="str">
        <f>IF(ISBLANK(AF533),"",Short0[[#This Row],[Adj Close]]/AF533-1)</f>
        <v/>
      </c>
      <c r="AH532" s="37">
        <v>40658</v>
      </c>
      <c r="AJ532" s="36" t="str">
        <f>IF(ISBLANK(AI533),"",Short1[[#This Row],[Adj Close]]/AI533-1)</f>
        <v/>
      </c>
      <c r="AK532" s="29">
        <v>40658</v>
      </c>
      <c r="AM532" s="33" t="str">
        <f>IF(ISBLANK(AL533),"",Short2[[#This Row],[Adj Close]]/AL533-1)</f>
        <v/>
      </c>
    </row>
    <row r="533" spans="1:39" x14ac:dyDescent="0.25">
      <c r="A533" s="37">
        <v>40651</v>
      </c>
      <c r="B533" s="39">
        <v>1337.380005</v>
      </c>
      <c r="C533" s="36">
        <f>IF(ISBLANK(B534), "", GSPC[[#This Row],[Adj Close]]/B534-1)</f>
        <v>1.3412304707001388E-2</v>
      </c>
      <c r="D533" s="37">
        <v>40651</v>
      </c>
      <c r="E533"/>
      <c r="F533" s="36" t="str">
        <f>IF(ISBLANK(E534), "", Long0[[#This Row],[Adj Close]]/E534-1)</f>
        <v/>
      </c>
      <c r="G533" s="29">
        <v>40651</v>
      </c>
      <c r="H533"/>
      <c r="I533" s="33" t="str">
        <f>IF(ISBLANK(H534),"",Long1[[#This Row],[Adj Close]]/H534-1)</f>
        <v/>
      </c>
      <c r="J533" s="37">
        <v>40651</v>
      </c>
      <c r="K533"/>
      <c r="L533" s="36" t="str">
        <f>IF(ISBLANK(K534),"",Long2[[#This Row],[Adj Close]]/K534-1)</f>
        <v/>
      </c>
      <c r="M533" s="29">
        <v>40651</v>
      </c>
      <c r="O533" s="33" t="str">
        <f>IF(ISBLANK(N534),"",Long3[[#This Row],[Adj Close]]/N534-1)</f>
        <v/>
      </c>
      <c r="P533" s="37">
        <v>40651</v>
      </c>
      <c r="R533" s="36" t="str">
        <f>IF(ISBLANK(Q534),"",Long4[[#This Row],[Adj Close]]/Q534-1)</f>
        <v/>
      </c>
      <c r="V533" s="37">
        <v>40651</v>
      </c>
      <c r="X533" s="36" t="str">
        <f>IF(ISBLANK(W534),"",Long6[[#This Row],[Adj Close]]/W534-1)</f>
        <v/>
      </c>
      <c r="AE533" s="29">
        <v>40651</v>
      </c>
      <c r="AG533" s="33" t="str">
        <f>IF(ISBLANK(AF534),"",Short0[[#This Row],[Adj Close]]/AF534-1)</f>
        <v/>
      </c>
      <c r="AH533" s="37">
        <v>40651</v>
      </c>
      <c r="AJ533" s="36" t="str">
        <f>IF(ISBLANK(AI534),"",Short1[[#This Row],[Adj Close]]/AI534-1)</f>
        <v/>
      </c>
      <c r="AK533" s="29">
        <v>40651</v>
      </c>
      <c r="AM533" s="33" t="str">
        <f>IF(ISBLANK(AL534),"",Short2[[#This Row],[Adj Close]]/AL534-1)</f>
        <v/>
      </c>
    </row>
    <row r="534" spans="1:39" x14ac:dyDescent="0.25">
      <c r="A534" s="37">
        <v>40644</v>
      </c>
      <c r="B534" s="39">
        <v>1319.6800539999999</v>
      </c>
      <c r="C534" s="36">
        <f>IF(ISBLANK(B535), "", GSPC[[#This Row],[Adj Close]]/B535-1)</f>
        <v>-6.3922462627082899E-3</v>
      </c>
      <c r="D534" s="37">
        <v>40644</v>
      </c>
      <c r="E534"/>
      <c r="F534" s="36" t="str">
        <f>IF(ISBLANK(E535), "", Long0[[#This Row],[Adj Close]]/E535-1)</f>
        <v/>
      </c>
      <c r="G534" s="29">
        <v>40644</v>
      </c>
      <c r="H534"/>
      <c r="I534" s="33" t="str">
        <f>IF(ISBLANK(H535),"",Long1[[#This Row],[Adj Close]]/H535-1)</f>
        <v/>
      </c>
      <c r="J534" s="37">
        <v>40644</v>
      </c>
      <c r="K534"/>
      <c r="L534" s="36" t="str">
        <f>IF(ISBLANK(K535),"",Long2[[#This Row],[Adj Close]]/K535-1)</f>
        <v/>
      </c>
      <c r="M534" s="29">
        <v>40644</v>
      </c>
      <c r="O534" s="33" t="str">
        <f>IF(ISBLANK(N535),"",Long3[[#This Row],[Adj Close]]/N535-1)</f>
        <v/>
      </c>
      <c r="P534" s="37">
        <v>40644</v>
      </c>
      <c r="R534" s="36" t="str">
        <f>IF(ISBLANK(Q535),"",Long4[[#This Row],[Adj Close]]/Q535-1)</f>
        <v/>
      </c>
      <c r="V534" s="37">
        <v>40644</v>
      </c>
      <c r="X534" s="36" t="str">
        <f>IF(ISBLANK(W535),"",Long6[[#This Row],[Adj Close]]/W535-1)</f>
        <v/>
      </c>
      <c r="AE534" s="29">
        <v>40644</v>
      </c>
      <c r="AG534" s="33" t="str">
        <f>IF(ISBLANK(AF535),"",Short0[[#This Row],[Adj Close]]/AF535-1)</f>
        <v/>
      </c>
      <c r="AH534" s="37">
        <v>40644</v>
      </c>
      <c r="AJ534" s="36" t="str">
        <f>IF(ISBLANK(AI535),"",Short1[[#This Row],[Adj Close]]/AI535-1)</f>
        <v/>
      </c>
      <c r="AK534" s="29">
        <v>40644</v>
      </c>
      <c r="AM534" s="33" t="str">
        <f>IF(ISBLANK(AL535),"",Short2[[#This Row],[Adj Close]]/AL535-1)</f>
        <v/>
      </c>
    </row>
    <row r="535" spans="1:39" x14ac:dyDescent="0.25">
      <c r="A535" s="37">
        <v>40637</v>
      </c>
      <c r="B535" s="39">
        <v>1328.170044</v>
      </c>
      <c r="C535" s="36">
        <f>IF(ISBLANK(B536), "", GSPC[[#This Row],[Adj Close]]/B536-1)</f>
        <v>-3.1821960896460944E-3</v>
      </c>
      <c r="D535" s="37">
        <v>40637</v>
      </c>
      <c r="E535"/>
      <c r="F535" s="36" t="str">
        <f>IF(ISBLANK(E536), "", Long0[[#This Row],[Adj Close]]/E536-1)</f>
        <v/>
      </c>
      <c r="G535" s="29">
        <v>40637</v>
      </c>
      <c r="H535"/>
      <c r="I535" s="33" t="str">
        <f>IF(ISBLANK(H536),"",Long1[[#This Row],[Adj Close]]/H536-1)</f>
        <v/>
      </c>
      <c r="J535" s="37">
        <v>40637</v>
      </c>
      <c r="K535"/>
      <c r="L535" s="36" t="str">
        <f>IF(ISBLANK(K536),"",Long2[[#This Row],[Adj Close]]/K536-1)</f>
        <v/>
      </c>
      <c r="M535" s="29">
        <v>40637</v>
      </c>
      <c r="O535" s="33" t="str">
        <f>IF(ISBLANK(N536),"",Long3[[#This Row],[Adj Close]]/N536-1)</f>
        <v/>
      </c>
      <c r="P535" s="37">
        <v>40637</v>
      </c>
      <c r="R535" s="36" t="str">
        <f>IF(ISBLANK(Q536),"",Long4[[#This Row],[Adj Close]]/Q536-1)</f>
        <v/>
      </c>
      <c r="V535" s="37">
        <v>40637</v>
      </c>
      <c r="X535" s="36" t="str">
        <f>IF(ISBLANK(W536),"",Long6[[#This Row],[Adj Close]]/W536-1)</f>
        <v/>
      </c>
      <c r="AE535" s="29">
        <v>40637</v>
      </c>
      <c r="AG535" s="33" t="str">
        <f>IF(ISBLANK(AF536),"",Short0[[#This Row],[Adj Close]]/AF536-1)</f>
        <v/>
      </c>
      <c r="AH535" s="37">
        <v>40637</v>
      </c>
      <c r="AJ535" s="36" t="str">
        <f>IF(ISBLANK(AI536),"",Short1[[#This Row],[Adj Close]]/AI536-1)</f>
        <v/>
      </c>
      <c r="AK535" s="29">
        <v>40637</v>
      </c>
      <c r="AM535" s="33" t="str">
        <f>IF(ISBLANK(AL536),"",Short2[[#This Row],[Adj Close]]/AL536-1)</f>
        <v/>
      </c>
    </row>
    <row r="536" spans="1:39" x14ac:dyDescent="0.25">
      <c r="A536" s="37">
        <v>40630</v>
      </c>
      <c r="B536" s="39">
        <v>1332.410034</v>
      </c>
      <c r="C536" s="36">
        <f>IF(ISBLANK(B537), "", GSPC[[#This Row],[Adj Close]]/B537-1)</f>
        <v>1.4165005560903277E-2</v>
      </c>
      <c r="D536" s="37">
        <v>40630</v>
      </c>
      <c r="E536"/>
      <c r="F536" s="36" t="str">
        <f>IF(ISBLANK(E537), "", Long0[[#This Row],[Adj Close]]/E537-1)</f>
        <v/>
      </c>
      <c r="G536" s="29">
        <v>40630</v>
      </c>
      <c r="H536"/>
      <c r="I536" s="33" t="str">
        <f>IF(ISBLANK(H537),"",Long1[[#This Row],[Adj Close]]/H537-1)</f>
        <v/>
      </c>
      <c r="J536" s="37">
        <v>40630</v>
      </c>
      <c r="K536"/>
      <c r="L536" s="36" t="str">
        <f>IF(ISBLANK(K537),"",Long2[[#This Row],[Adj Close]]/K537-1)</f>
        <v/>
      </c>
      <c r="M536" s="29">
        <v>40630</v>
      </c>
      <c r="O536" s="33" t="str">
        <f>IF(ISBLANK(N537),"",Long3[[#This Row],[Adj Close]]/N537-1)</f>
        <v/>
      </c>
      <c r="P536" s="37">
        <v>40630</v>
      </c>
      <c r="R536" s="36" t="str">
        <f>IF(ISBLANK(Q537),"",Long4[[#This Row],[Adj Close]]/Q537-1)</f>
        <v/>
      </c>
      <c r="V536" s="37">
        <v>40630</v>
      </c>
      <c r="X536" s="36" t="str">
        <f>IF(ISBLANK(W537),"",Long6[[#This Row],[Adj Close]]/W537-1)</f>
        <v/>
      </c>
      <c r="AE536" s="29">
        <v>40630</v>
      </c>
      <c r="AG536" s="33" t="str">
        <f>IF(ISBLANK(AF537),"",Short0[[#This Row],[Adj Close]]/AF537-1)</f>
        <v/>
      </c>
      <c r="AH536" s="37">
        <v>40630</v>
      </c>
      <c r="AJ536" s="36" t="str">
        <f>IF(ISBLANK(AI537),"",Short1[[#This Row],[Adj Close]]/AI537-1)</f>
        <v/>
      </c>
      <c r="AK536" s="29">
        <v>40630</v>
      </c>
      <c r="AM536" s="33" t="str">
        <f>IF(ISBLANK(AL537),"",Short2[[#This Row],[Adj Close]]/AL537-1)</f>
        <v/>
      </c>
    </row>
    <row r="537" spans="1:39" x14ac:dyDescent="0.25">
      <c r="A537" s="37">
        <v>40623</v>
      </c>
      <c r="B537" s="39">
        <v>1313.8000489999999</v>
      </c>
      <c r="C537" s="36">
        <f>IF(ISBLANK(B538), "", GSPC[[#This Row],[Adj Close]]/B538-1)</f>
        <v>2.7040195944815659E-2</v>
      </c>
      <c r="D537" s="37">
        <v>40623</v>
      </c>
      <c r="E537"/>
      <c r="F537" s="36" t="str">
        <f>IF(ISBLANK(E538), "", Long0[[#This Row],[Adj Close]]/E538-1)</f>
        <v/>
      </c>
      <c r="G537" s="29">
        <v>40623</v>
      </c>
      <c r="H537"/>
      <c r="I537" s="33" t="str">
        <f>IF(ISBLANK(H538),"",Long1[[#This Row],[Adj Close]]/H538-1)</f>
        <v/>
      </c>
      <c r="J537" s="37">
        <v>40623</v>
      </c>
      <c r="K537"/>
      <c r="L537" s="36" t="str">
        <f>IF(ISBLANK(K538),"",Long2[[#This Row],[Adj Close]]/K538-1)</f>
        <v/>
      </c>
      <c r="M537" s="29">
        <v>40623</v>
      </c>
      <c r="O537" s="33" t="str">
        <f>IF(ISBLANK(N538),"",Long3[[#This Row],[Adj Close]]/N538-1)</f>
        <v/>
      </c>
      <c r="P537" s="37">
        <v>40623</v>
      </c>
      <c r="R537" s="36" t="str">
        <f>IF(ISBLANK(Q538),"",Long4[[#This Row],[Adj Close]]/Q538-1)</f>
        <v/>
      </c>
      <c r="V537" s="37">
        <v>40623</v>
      </c>
      <c r="X537" s="36" t="str">
        <f>IF(ISBLANK(W538),"",Long6[[#This Row],[Adj Close]]/W538-1)</f>
        <v/>
      </c>
      <c r="AE537" s="29">
        <v>40623</v>
      </c>
      <c r="AG537" s="33" t="str">
        <f>IF(ISBLANK(AF538),"",Short0[[#This Row],[Adj Close]]/AF538-1)</f>
        <v/>
      </c>
      <c r="AH537" s="37">
        <v>40623</v>
      </c>
      <c r="AJ537" s="36" t="str">
        <f>IF(ISBLANK(AI538),"",Short1[[#This Row],[Adj Close]]/AI538-1)</f>
        <v/>
      </c>
      <c r="AK537" s="29">
        <v>40623</v>
      </c>
      <c r="AM537" s="33" t="str">
        <f>IF(ISBLANK(AL538),"",Short2[[#This Row],[Adj Close]]/AL538-1)</f>
        <v/>
      </c>
    </row>
    <row r="538" spans="1:39" x14ac:dyDescent="0.25">
      <c r="A538" s="37">
        <v>40616</v>
      </c>
      <c r="B538" s="39">
        <v>1279.209961</v>
      </c>
      <c r="C538" s="36">
        <f>IF(ISBLANK(B539), "", GSPC[[#This Row],[Adj Close]]/B539-1)</f>
        <v>-1.9221384551307841E-2</v>
      </c>
      <c r="D538" s="37">
        <v>40616</v>
      </c>
      <c r="E538"/>
      <c r="F538" s="36" t="str">
        <f>IF(ISBLANK(E539), "", Long0[[#This Row],[Adj Close]]/E539-1)</f>
        <v/>
      </c>
      <c r="G538" s="29">
        <v>40616</v>
      </c>
      <c r="H538"/>
      <c r="I538" s="33" t="str">
        <f>IF(ISBLANK(H539),"",Long1[[#This Row],[Adj Close]]/H539-1)</f>
        <v/>
      </c>
      <c r="J538" s="37">
        <v>40616</v>
      </c>
      <c r="K538"/>
      <c r="L538" s="36" t="str">
        <f>IF(ISBLANK(K539),"",Long2[[#This Row],[Adj Close]]/K539-1)</f>
        <v/>
      </c>
      <c r="M538" s="29">
        <v>40616</v>
      </c>
      <c r="O538" s="33" t="str">
        <f>IF(ISBLANK(N539),"",Long3[[#This Row],[Adj Close]]/N539-1)</f>
        <v/>
      </c>
      <c r="P538" s="37">
        <v>40616</v>
      </c>
      <c r="R538" s="36" t="str">
        <f>IF(ISBLANK(Q539),"",Long4[[#This Row],[Adj Close]]/Q539-1)</f>
        <v/>
      </c>
      <c r="V538" s="37">
        <v>40616</v>
      </c>
      <c r="X538" s="36" t="str">
        <f>IF(ISBLANK(W539),"",Long6[[#This Row],[Adj Close]]/W539-1)</f>
        <v/>
      </c>
      <c r="AE538" s="29">
        <v>40616</v>
      </c>
      <c r="AG538" s="33" t="str">
        <f>IF(ISBLANK(AF539),"",Short0[[#This Row],[Adj Close]]/AF539-1)</f>
        <v/>
      </c>
      <c r="AH538" s="37">
        <v>40616</v>
      </c>
      <c r="AJ538" s="36" t="str">
        <f>IF(ISBLANK(AI539),"",Short1[[#This Row],[Adj Close]]/AI539-1)</f>
        <v/>
      </c>
      <c r="AK538" s="29">
        <v>40616</v>
      </c>
      <c r="AM538" s="33" t="str">
        <f>IF(ISBLANK(AL539),"",Short2[[#This Row],[Adj Close]]/AL539-1)</f>
        <v/>
      </c>
    </row>
    <row r="539" spans="1:39" x14ac:dyDescent="0.25">
      <c r="A539" s="37">
        <v>40609</v>
      </c>
      <c r="B539" s="39">
        <v>1304.280029</v>
      </c>
      <c r="C539" s="36">
        <f>IF(ISBLANK(B540), "", GSPC[[#This Row],[Adj Close]]/B540-1)</f>
        <v>-1.2769174350785173E-2</v>
      </c>
      <c r="D539" s="37">
        <v>40609</v>
      </c>
      <c r="E539"/>
      <c r="F539" s="36" t="str">
        <f>IF(ISBLANK(E540), "", Long0[[#This Row],[Adj Close]]/E540-1)</f>
        <v/>
      </c>
      <c r="G539" s="29">
        <v>40609</v>
      </c>
      <c r="H539"/>
      <c r="I539" s="33" t="str">
        <f>IF(ISBLANK(H540),"",Long1[[#This Row],[Adj Close]]/H540-1)</f>
        <v/>
      </c>
      <c r="J539" s="37">
        <v>40609</v>
      </c>
      <c r="K539"/>
      <c r="L539" s="36" t="str">
        <f>IF(ISBLANK(K540),"",Long2[[#This Row],[Adj Close]]/K540-1)</f>
        <v/>
      </c>
      <c r="M539" s="29">
        <v>40609</v>
      </c>
      <c r="O539" s="33" t="str">
        <f>IF(ISBLANK(N540),"",Long3[[#This Row],[Adj Close]]/N540-1)</f>
        <v/>
      </c>
      <c r="P539" s="37">
        <v>40609</v>
      </c>
      <c r="R539" s="36" t="str">
        <f>IF(ISBLANK(Q540),"",Long4[[#This Row],[Adj Close]]/Q540-1)</f>
        <v/>
      </c>
      <c r="V539" s="37">
        <v>40609</v>
      </c>
      <c r="X539" s="36" t="str">
        <f>IF(ISBLANK(W540),"",Long6[[#This Row],[Adj Close]]/W540-1)</f>
        <v/>
      </c>
      <c r="AE539" s="29">
        <v>40609</v>
      </c>
      <c r="AG539" s="33" t="str">
        <f>IF(ISBLANK(AF540),"",Short0[[#This Row],[Adj Close]]/AF540-1)</f>
        <v/>
      </c>
      <c r="AH539" s="37">
        <v>40609</v>
      </c>
      <c r="AJ539" s="36" t="str">
        <f>IF(ISBLANK(AI540),"",Short1[[#This Row],[Adj Close]]/AI540-1)</f>
        <v/>
      </c>
      <c r="AK539" s="29">
        <v>40609</v>
      </c>
      <c r="AM539" s="33" t="str">
        <f>IF(ISBLANK(AL540),"",Short2[[#This Row],[Adj Close]]/AL540-1)</f>
        <v/>
      </c>
    </row>
    <row r="540" spans="1:39" x14ac:dyDescent="0.25">
      <c r="A540" s="37">
        <v>40602</v>
      </c>
      <c r="B540" s="39">
        <v>1321.150024</v>
      </c>
      <c r="C540" s="36">
        <f>IF(ISBLANK(B541), "", GSPC[[#This Row],[Adj Close]]/B541-1)</f>
        <v>9.6222307724103118E-4</v>
      </c>
      <c r="D540" s="37">
        <v>40602</v>
      </c>
      <c r="E540"/>
      <c r="F540" s="36" t="str">
        <f>IF(ISBLANK(E541), "", Long0[[#This Row],[Adj Close]]/E541-1)</f>
        <v/>
      </c>
      <c r="G540" s="29">
        <v>40602</v>
      </c>
      <c r="H540"/>
      <c r="I540" s="33" t="str">
        <f>IF(ISBLANK(H541),"",Long1[[#This Row],[Adj Close]]/H541-1)</f>
        <v/>
      </c>
      <c r="J540" s="37">
        <v>40602</v>
      </c>
      <c r="K540"/>
      <c r="L540" s="36" t="str">
        <f>IF(ISBLANK(K541),"",Long2[[#This Row],[Adj Close]]/K541-1)</f>
        <v/>
      </c>
      <c r="M540" s="29">
        <v>40602</v>
      </c>
      <c r="O540" s="33" t="str">
        <f>IF(ISBLANK(N541),"",Long3[[#This Row],[Adj Close]]/N541-1)</f>
        <v/>
      </c>
      <c r="P540" s="37">
        <v>40602</v>
      </c>
      <c r="R540" s="36" t="str">
        <f>IF(ISBLANK(Q541),"",Long4[[#This Row],[Adj Close]]/Q541-1)</f>
        <v/>
      </c>
      <c r="V540" s="37">
        <v>40602</v>
      </c>
      <c r="X540" s="36" t="str">
        <f>IF(ISBLANK(W541),"",Long6[[#This Row],[Adj Close]]/W541-1)</f>
        <v/>
      </c>
      <c r="AE540" s="29">
        <v>40602</v>
      </c>
      <c r="AG540" s="33" t="str">
        <f>IF(ISBLANK(AF541),"",Short0[[#This Row],[Adj Close]]/AF541-1)</f>
        <v/>
      </c>
      <c r="AH540" s="37">
        <v>40602</v>
      </c>
      <c r="AJ540" s="36" t="str">
        <f>IF(ISBLANK(AI541),"",Short1[[#This Row],[Adj Close]]/AI541-1)</f>
        <v/>
      </c>
      <c r="AK540" s="29">
        <v>40602</v>
      </c>
      <c r="AM540" s="33" t="str">
        <f>IF(ISBLANK(AL541),"",Short2[[#This Row],[Adj Close]]/AL541-1)</f>
        <v/>
      </c>
    </row>
    <row r="541" spans="1:39" x14ac:dyDescent="0.25">
      <c r="A541" s="37">
        <v>40595</v>
      </c>
      <c r="B541" s="39">
        <v>1319.880005</v>
      </c>
      <c r="C541" s="36">
        <f>IF(ISBLANK(B542), "", GSPC[[#This Row],[Adj Close]]/B542-1)</f>
        <v>-1.7222511245467143E-2</v>
      </c>
      <c r="D541" s="37">
        <v>40595</v>
      </c>
      <c r="E541"/>
      <c r="F541" s="36" t="str">
        <f>IF(ISBLANK(E542), "", Long0[[#This Row],[Adj Close]]/E542-1)</f>
        <v/>
      </c>
      <c r="G541" s="29">
        <v>40595</v>
      </c>
      <c r="H541"/>
      <c r="I541" s="33" t="str">
        <f>IF(ISBLANK(H542),"",Long1[[#This Row],[Adj Close]]/H542-1)</f>
        <v/>
      </c>
      <c r="J541" s="37">
        <v>40595</v>
      </c>
      <c r="K541"/>
      <c r="L541" s="36" t="str">
        <f>IF(ISBLANK(K542),"",Long2[[#This Row],[Adj Close]]/K542-1)</f>
        <v/>
      </c>
      <c r="M541" s="29">
        <v>40595</v>
      </c>
      <c r="O541" s="33" t="str">
        <f>IF(ISBLANK(N542),"",Long3[[#This Row],[Adj Close]]/N542-1)</f>
        <v/>
      </c>
      <c r="P541" s="37">
        <v>40595</v>
      </c>
      <c r="R541" s="36" t="str">
        <f>IF(ISBLANK(Q542),"",Long4[[#This Row],[Adj Close]]/Q542-1)</f>
        <v/>
      </c>
      <c r="V541" s="37">
        <v>40595</v>
      </c>
      <c r="X541" s="36" t="str">
        <f>IF(ISBLANK(W542),"",Long6[[#This Row],[Adj Close]]/W542-1)</f>
        <v/>
      </c>
      <c r="AE541" s="29">
        <v>40595</v>
      </c>
      <c r="AG541" s="33" t="str">
        <f>IF(ISBLANK(AF542),"",Short0[[#This Row],[Adj Close]]/AF542-1)</f>
        <v/>
      </c>
      <c r="AH541" s="37">
        <v>40595</v>
      </c>
      <c r="AJ541" s="36" t="str">
        <f>IF(ISBLANK(AI542),"",Short1[[#This Row],[Adj Close]]/AI542-1)</f>
        <v/>
      </c>
      <c r="AK541" s="29">
        <v>40595</v>
      </c>
      <c r="AM541" s="33" t="str">
        <f>IF(ISBLANK(AL542),"",Short2[[#This Row],[Adj Close]]/AL542-1)</f>
        <v/>
      </c>
    </row>
    <row r="542" spans="1:39" x14ac:dyDescent="0.25">
      <c r="A542" s="37">
        <v>40588</v>
      </c>
      <c r="B542" s="39">
        <v>1343.01001</v>
      </c>
      <c r="C542" s="36">
        <f>IF(ISBLANK(B543), "", GSPC[[#This Row],[Adj Close]]/B543-1)</f>
        <v>1.0427706240631274E-2</v>
      </c>
      <c r="D542" s="37">
        <v>40588</v>
      </c>
      <c r="E542"/>
      <c r="F542" s="36" t="str">
        <f>IF(ISBLANK(E543), "", Long0[[#This Row],[Adj Close]]/E543-1)</f>
        <v/>
      </c>
      <c r="G542" s="29">
        <v>40588</v>
      </c>
      <c r="H542"/>
      <c r="I542" s="33" t="str">
        <f>IF(ISBLANK(H543),"",Long1[[#This Row],[Adj Close]]/H543-1)</f>
        <v/>
      </c>
      <c r="J542" s="37">
        <v>40588</v>
      </c>
      <c r="K542"/>
      <c r="L542" s="36" t="str">
        <f>IF(ISBLANK(K543),"",Long2[[#This Row],[Adj Close]]/K543-1)</f>
        <v/>
      </c>
      <c r="M542" s="29">
        <v>40588</v>
      </c>
      <c r="O542" s="33" t="str">
        <f>IF(ISBLANK(N543),"",Long3[[#This Row],[Adj Close]]/N543-1)</f>
        <v/>
      </c>
      <c r="P542" s="37">
        <v>40588</v>
      </c>
      <c r="R542" s="36" t="str">
        <f>IF(ISBLANK(Q543),"",Long4[[#This Row],[Adj Close]]/Q543-1)</f>
        <v/>
      </c>
      <c r="V542" s="37">
        <v>40588</v>
      </c>
      <c r="X542" s="36" t="str">
        <f>IF(ISBLANK(W543),"",Long6[[#This Row],[Adj Close]]/W543-1)</f>
        <v/>
      </c>
      <c r="AE542" s="29">
        <v>40588</v>
      </c>
      <c r="AG542" s="33" t="str">
        <f>IF(ISBLANK(AF543),"",Short0[[#This Row],[Adj Close]]/AF543-1)</f>
        <v/>
      </c>
      <c r="AH542" s="37">
        <v>40588</v>
      </c>
      <c r="AJ542" s="36" t="str">
        <f>IF(ISBLANK(AI543),"",Short1[[#This Row],[Adj Close]]/AI543-1)</f>
        <v/>
      </c>
      <c r="AK542" s="29">
        <v>40588</v>
      </c>
      <c r="AM542" s="33" t="str">
        <f>IF(ISBLANK(AL543),"",Short2[[#This Row],[Adj Close]]/AL543-1)</f>
        <v/>
      </c>
    </row>
    <row r="543" spans="1:39" x14ac:dyDescent="0.25">
      <c r="A543" s="37">
        <v>40581</v>
      </c>
      <c r="B543" s="39">
        <v>1329.150024</v>
      </c>
      <c r="C543" s="36">
        <f>IF(ISBLANK(B544), "", GSPC[[#This Row],[Adj Close]]/B544-1)</f>
        <v>1.3944959507597776E-2</v>
      </c>
      <c r="D543" s="37">
        <v>40581</v>
      </c>
      <c r="E543"/>
      <c r="F543" s="36" t="str">
        <f>IF(ISBLANK(E544), "", Long0[[#This Row],[Adj Close]]/E544-1)</f>
        <v/>
      </c>
      <c r="G543" s="29">
        <v>40581</v>
      </c>
      <c r="H543"/>
      <c r="I543" s="33" t="str">
        <f>IF(ISBLANK(H544),"",Long1[[#This Row],[Adj Close]]/H544-1)</f>
        <v/>
      </c>
      <c r="J543" s="37">
        <v>40581</v>
      </c>
      <c r="K543"/>
      <c r="L543" s="36" t="str">
        <f>IF(ISBLANK(K544),"",Long2[[#This Row],[Adj Close]]/K544-1)</f>
        <v/>
      </c>
      <c r="M543" s="29">
        <v>40581</v>
      </c>
      <c r="O543" s="33" t="str">
        <f>IF(ISBLANK(N544),"",Long3[[#This Row],[Adj Close]]/N544-1)</f>
        <v/>
      </c>
      <c r="P543" s="37">
        <v>40581</v>
      </c>
      <c r="R543" s="36" t="str">
        <f>IF(ISBLANK(Q544),"",Long4[[#This Row],[Adj Close]]/Q544-1)</f>
        <v/>
      </c>
      <c r="V543" s="37">
        <v>40581</v>
      </c>
      <c r="X543" s="36" t="str">
        <f>IF(ISBLANK(W544),"",Long6[[#This Row],[Adj Close]]/W544-1)</f>
        <v/>
      </c>
      <c r="AE543" s="29">
        <v>40581</v>
      </c>
      <c r="AG543" s="33" t="str">
        <f>IF(ISBLANK(AF544),"",Short0[[#This Row],[Adj Close]]/AF544-1)</f>
        <v/>
      </c>
      <c r="AH543" s="37">
        <v>40581</v>
      </c>
      <c r="AJ543" s="36" t="str">
        <f>IF(ISBLANK(AI544),"",Short1[[#This Row],[Adj Close]]/AI544-1)</f>
        <v/>
      </c>
      <c r="AK543" s="29">
        <v>40581</v>
      </c>
      <c r="AM543" s="33" t="str">
        <f>IF(ISBLANK(AL544),"",Short2[[#This Row],[Adj Close]]/AL544-1)</f>
        <v/>
      </c>
    </row>
    <row r="544" spans="1:39" x14ac:dyDescent="0.25">
      <c r="A544" s="37">
        <v>40574</v>
      </c>
      <c r="B544" s="39">
        <v>1310.869995</v>
      </c>
      <c r="C544" s="36">
        <f>IF(ISBLANK(B545), "", GSPC[[#This Row],[Adj Close]]/B545-1)</f>
        <v>2.7053943243833256E-2</v>
      </c>
      <c r="D544" s="37">
        <v>40574</v>
      </c>
      <c r="E544"/>
      <c r="F544" s="36" t="str">
        <f>IF(ISBLANK(E545), "", Long0[[#This Row],[Adj Close]]/E545-1)</f>
        <v/>
      </c>
      <c r="G544" s="29">
        <v>40574</v>
      </c>
      <c r="H544"/>
      <c r="I544" s="33" t="str">
        <f>IF(ISBLANK(H545),"",Long1[[#This Row],[Adj Close]]/H545-1)</f>
        <v/>
      </c>
      <c r="J544" s="37">
        <v>40574</v>
      </c>
      <c r="K544"/>
      <c r="L544" s="36" t="str">
        <f>IF(ISBLANK(K545),"",Long2[[#This Row],[Adj Close]]/K545-1)</f>
        <v/>
      </c>
      <c r="M544" s="29">
        <v>40574</v>
      </c>
      <c r="O544" s="33" t="str">
        <f>IF(ISBLANK(N545),"",Long3[[#This Row],[Adj Close]]/N545-1)</f>
        <v/>
      </c>
      <c r="P544" s="37">
        <v>40574</v>
      </c>
      <c r="R544" s="36" t="str">
        <f>IF(ISBLANK(Q545),"",Long4[[#This Row],[Adj Close]]/Q545-1)</f>
        <v/>
      </c>
      <c r="V544" s="37">
        <v>40574</v>
      </c>
      <c r="X544" s="36" t="str">
        <f>IF(ISBLANK(W545),"",Long6[[#This Row],[Adj Close]]/W545-1)</f>
        <v/>
      </c>
      <c r="AE544" s="29">
        <v>40574</v>
      </c>
      <c r="AG544" s="33" t="str">
        <f>IF(ISBLANK(AF545),"",Short0[[#This Row],[Adj Close]]/AF545-1)</f>
        <v/>
      </c>
      <c r="AH544" s="37">
        <v>40574</v>
      </c>
      <c r="AJ544" s="36" t="str">
        <f>IF(ISBLANK(AI545),"",Short1[[#This Row],[Adj Close]]/AI545-1)</f>
        <v/>
      </c>
      <c r="AK544" s="29">
        <v>40574</v>
      </c>
      <c r="AM544" s="33" t="str">
        <f>IF(ISBLANK(AL545),"",Short2[[#This Row],[Adj Close]]/AL545-1)</f>
        <v/>
      </c>
    </row>
    <row r="545" spans="1:39" x14ac:dyDescent="0.25">
      <c r="A545" s="37">
        <v>40567</v>
      </c>
      <c r="B545" s="39">
        <v>1276.339966</v>
      </c>
      <c r="C545" s="36">
        <f>IF(ISBLANK(B546), "", GSPC[[#This Row],[Adj Close]]/B546-1)</f>
        <v>-5.4622746180656989E-3</v>
      </c>
      <c r="D545" s="37">
        <v>40567</v>
      </c>
      <c r="E545"/>
      <c r="F545" s="36" t="str">
        <f>IF(ISBLANK(E546), "", Long0[[#This Row],[Adj Close]]/E546-1)</f>
        <v/>
      </c>
      <c r="G545" s="29">
        <v>40567</v>
      </c>
      <c r="H545"/>
      <c r="I545" s="33" t="str">
        <f>IF(ISBLANK(H546),"",Long1[[#This Row],[Adj Close]]/H546-1)</f>
        <v/>
      </c>
      <c r="J545" s="37">
        <v>40567</v>
      </c>
      <c r="K545"/>
      <c r="L545" s="36" t="str">
        <f>IF(ISBLANK(K546),"",Long2[[#This Row],[Adj Close]]/K546-1)</f>
        <v/>
      </c>
      <c r="M545" s="29">
        <v>40567</v>
      </c>
      <c r="O545" s="33" t="str">
        <f>IF(ISBLANK(N546),"",Long3[[#This Row],[Adj Close]]/N546-1)</f>
        <v/>
      </c>
      <c r="P545" s="37">
        <v>40567</v>
      </c>
      <c r="R545" s="36" t="str">
        <f>IF(ISBLANK(Q546),"",Long4[[#This Row],[Adj Close]]/Q546-1)</f>
        <v/>
      </c>
      <c r="V545" s="37">
        <v>40567</v>
      </c>
      <c r="X545" s="36" t="str">
        <f>IF(ISBLANK(W546),"",Long6[[#This Row],[Adj Close]]/W546-1)</f>
        <v/>
      </c>
      <c r="AE545" s="29">
        <v>40567</v>
      </c>
      <c r="AG545" s="33" t="str">
        <f>IF(ISBLANK(AF546),"",Short0[[#This Row],[Adj Close]]/AF546-1)</f>
        <v/>
      </c>
      <c r="AH545" s="37">
        <v>40567</v>
      </c>
      <c r="AJ545" s="36" t="str">
        <f>IF(ISBLANK(AI546),"",Short1[[#This Row],[Adj Close]]/AI546-1)</f>
        <v/>
      </c>
      <c r="AK545" s="29">
        <v>40567</v>
      </c>
      <c r="AM545" s="33" t="str">
        <f>IF(ISBLANK(AL546),"",Short2[[#This Row],[Adj Close]]/AL546-1)</f>
        <v/>
      </c>
    </row>
    <row r="546" spans="1:39" x14ac:dyDescent="0.25">
      <c r="A546" s="37">
        <v>40560</v>
      </c>
      <c r="B546" s="39">
        <v>1283.349976</v>
      </c>
      <c r="C546" s="36">
        <f>IF(ISBLANK(B547), "", GSPC[[#This Row],[Adj Close]]/B547-1)</f>
        <v>-7.6474699796439394E-3</v>
      </c>
      <c r="D546" s="37">
        <v>40560</v>
      </c>
      <c r="E546"/>
      <c r="F546" s="36" t="str">
        <f>IF(ISBLANK(E547), "", Long0[[#This Row],[Adj Close]]/E547-1)</f>
        <v/>
      </c>
      <c r="G546" s="29">
        <v>40560</v>
      </c>
      <c r="H546"/>
      <c r="I546" s="33" t="str">
        <f>IF(ISBLANK(H547),"",Long1[[#This Row],[Adj Close]]/H547-1)</f>
        <v/>
      </c>
      <c r="J546" s="37">
        <v>40560</v>
      </c>
      <c r="K546"/>
      <c r="L546" s="36" t="str">
        <f>IF(ISBLANK(K547),"",Long2[[#This Row],[Adj Close]]/K547-1)</f>
        <v/>
      </c>
      <c r="M546" s="29">
        <v>40560</v>
      </c>
      <c r="O546" s="33" t="str">
        <f>IF(ISBLANK(N547),"",Long3[[#This Row],[Adj Close]]/N547-1)</f>
        <v/>
      </c>
      <c r="P546" s="37">
        <v>40560</v>
      </c>
      <c r="R546" s="36" t="str">
        <f>IF(ISBLANK(Q547),"",Long4[[#This Row],[Adj Close]]/Q547-1)</f>
        <v/>
      </c>
      <c r="V546" s="37">
        <v>40560</v>
      </c>
      <c r="X546" s="36" t="str">
        <f>IF(ISBLANK(W547),"",Long6[[#This Row],[Adj Close]]/W547-1)</f>
        <v/>
      </c>
      <c r="AE546" s="29">
        <v>40560</v>
      </c>
      <c r="AG546" s="33" t="str">
        <f>IF(ISBLANK(AF547),"",Short0[[#This Row],[Adj Close]]/AF547-1)</f>
        <v/>
      </c>
      <c r="AH546" s="37">
        <v>40560</v>
      </c>
      <c r="AJ546" s="36" t="str">
        <f>IF(ISBLANK(AI547),"",Short1[[#This Row],[Adj Close]]/AI547-1)</f>
        <v/>
      </c>
      <c r="AK546" s="29">
        <v>40560</v>
      </c>
      <c r="AM546" s="33" t="str">
        <f>IF(ISBLANK(AL547),"",Short2[[#This Row],[Adj Close]]/AL547-1)</f>
        <v/>
      </c>
    </row>
    <row r="547" spans="1:39" x14ac:dyDescent="0.25">
      <c r="A547" s="37">
        <v>40553</v>
      </c>
      <c r="B547" s="39">
        <v>1293.23999</v>
      </c>
      <c r="C547" s="36">
        <f>IF(ISBLANK(B548), "", GSPC[[#This Row],[Adj Close]]/B548-1)</f>
        <v>1.7097907982697613E-2</v>
      </c>
      <c r="D547" s="37">
        <v>40553</v>
      </c>
      <c r="E547"/>
      <c r="F547" s="36" t="str">
        <f>IF(ISBLANK(E548), "", Long0[[#This Row],[Adj Close]]/E548-1)</f>
        <v/>
      </c>
      <c r="G547" s="29">
        <v>40553</v>
      </c>
      <c r="H547"/>
      <c r="I547" s="33" t="str">
        <f>IF(ISBLANK(H548),"",Long1[[#This Row],[Adj Close]]/H548-1)</f>
        <v/>
      </c>
      <c r="J547" s="37">
        <v>40553</v>
      </c>
      <c r="K547"/>
      <c r="L547" s="36" t="str">
        <f>IF(ISBLANK(K548),"",Long2[[#This Row],[Adj Close]]/K548-1)</f>
        <v/>
      </c>
      <c r="M547" s="29">
        <v>40553</v>
      </c>
      <c r="O547" s="33" t="str">
        <f>IF(ISBLANK(N548),"",Long3[[#This Row],[Adj Close]]/N548-1)</f>
        <v/>
      </c>
      <c r="P547" s="37">
        <v>40553</v>
      </c>
      <c r="R547" s="36" t="str">
        <f>IF(ISBLANK(Q548),"",Long4[[#This Row],[Adj Close]]/Q548-1)</f>
        <v/>
      </c>
      <c r="V547" s="37">
        <v>40553</v>
      </c>
      <c r="X547" s="36" t="str">
        <f>IF(ISBLANK(W548),"",Long6[[#This Row],[Adj Close]]/W548-1)</f>
        <v/>
      </c>
      <c r="AE547" s="29">
        <v>40553</v>
      </c>
      <c r="AG547" s="33" t="str">
        <f>IF(ISBLANK(AF548),"",Short0[[#This Row],[Adj Close]]/AF548-1)</f>
        <v/>
      </c>
      <c r="AH547" s="37">
        <v>40553</v>
      </c>
      <c r="AJ547" s="36" t="str">
        <f>IF(ISBLANK(AI548),"",Short1[[#This Row],[Adj Close]]/AI548-1)</f>
        <v/>
      </c>
      <c r="AK547" s="29">
        <v>40553</v>
      </c>
      <c r="AM547" s="33" t="str">
        <f>IF(ISBLANK(AL548),"",Short2[[#This Row],[Adj Close]]/AL548-1)</f>
        <v/>
      </c>
    </row>
    <row r="548" spans="1:39" x14ac:dyDescent="0.25">
      <c r="A548" s="37">
        <v>40546</v>
      </c>
      <c r="B548" s="39">
        <v>1271.5</v>
      </c>
      <c r="C548" s="36">
        <f>IF(ISBLANK(B549), "", GSPC[[#This Row],[Adj Close]]/B549-1)</f>
        <v>1.1020629778546009E-2</v>
      </c>
      <c r="D548" s="37">
        <v>40546</v>
      </c>
      <c r="E548"/>
      <c r="F548" s="36" t="str">
        <f>IF(ISBLANK(E549), "", Long0[[#This Row],[Adj Close]]/E549-1)</f>
        <v/>
      </c>
      <c r="G548" s="29">
        <v>40546</v>
      </c>
      <c r="H548"/>
      <c r="I548" s="33" t="str">
        <f>IF(ISBLANK(H549),"",Long1[[#This Row],[Adj Close]]/H549-1)</f>
        <v/>
      </c>
      <c r="J548" s="37">
        <v>40546</v>
      </c>
      <c r="K548"/>
      <c r="L548" s="36" t="str">
        <f>IF(ISBLANK(K549),"",Long2[[#This Row],[Adj Close]]/K549-1)</f>
        <v/>
      </c>
      <c r="M548" s="29">
        <v>40546</v>
      </c>
      <c r="O548" s="33" t="str">
        <f>IF(ISBLANK(N549),"",Long3[[#This Row],[Adj Close]]/N549-1)</f>
        <v/>
      </c>
      <c r="P548" s="37">
        <v>40546</v>
      </c>
      <c r="R548" s="36" t="str">
        <f>IF(ISBLANK(Q549),"",Long4[[#This Row],[Adj Close]]/Q549-1)</f>
        <v/>
      </c>
      <c r="V548" s="37">
        <v>40546</v>
      </c>
      <c r="X548" s="36" t="str">
        <f>IF(ISBLANK(W549),"",Long6[[#This Row],[Adj Close]]/W549-1)</f>
        <v/>
      </c>
      <c r="AE548" s="29">
        <v>40546</v>
      </c>
      <c r="AG548" s="33" t="str">
        <f>IF(ISBLANK(AF549),"",Short0[[#This Row],[Adj Close]]/AF549-1)</f>
        <v/>
      </c>
      <c r="AH548" s="37">
        <v>40546</v>
      </c>
      <c r="AJ548" s="36" t="str">
        <f>IF(ISBLANK(AI549),"",Short1[[#This Row],[Adj Close]]/AI549-1)</f>
        <v/>
      </c>
      <c r="AK548" s="29">
        <v>40546</v>
      </c>
      <c r="AM548" s="33" t="str">
        <f>IF(ISBLANK(AL549),"",Short2[[#This Row],[Adj Close]]/AL549-1)</f>
        <v/>
      </c>
    </row>
    <row r="549" spans="1:39" x14ac:dyDescent="0.25">
      <c r="A549" s="37">
        <v>40539</v>
      </c>
      <c r="B549" s="39">
        <v>1257.6400149999999</v>
      </c>
      <c r="C549" s="36">
        <f>IF(ISBLANK(B550), "", GSPC[[#This Row],[Adj Close]]/B550-1)</f>
        <v>6.9224678036161613E-4</v>
      </c>
      <c r="D549" s="37">
        <v>40539</v>
      </c>
      <c r="E549"/>
      <c r="F549" s="36" t="str">
        <f>IF(ISBLANK(E550), "", Long0[[#This Row],[Adj Close]]/E550-1)</f>
        <v/>
      </c>
      <c r="G549" s="29">
        <v>40539</v>
      </c>
      <c r="H549"/>
      <c r="I549" s="33" t="str">
        <f>IF(ISBLANK(H550),"",Long1[[#This Row],[Adj Close]]/H550-1)</f>
        <v/>
      </c>
      <c r="J549" s="37">
        <v>40539</v>
      </c>
      <c r="K549"/>
      <c r="L549" s="36" t="str">
        <f>IF(ISBLANK(K550),"",Long2[[#This Row],[Adj Close]]/K550-1)</f>
        <v/>
      </c>
      <c r="M549" s="29">
        <v>40539</v>
      </c>
      <c r="O549" s="33" t="str">
        <f>IF(ISBLANK(N550),"",Long3[[#This Row],[Adj Close]]/N550-1)</f>
        <v/>
      </c>
      <c r="P549" s="37">
        <v>40539</v>
      </c>
      <c r="R549" s="36" t="str">
        <f>IF(ISBLANK(Q550),"",Long4[[#This Row],[Adj Close]]/Q550-1)</f>
        <v/>
      </c>
      <c r="V549" s="37">
        <v>40539</v>
      </c>
      <c r="X549" s="36" t="str">
        <f>IF(ISBLANK(W550),"",Long6[[#This Row],[Adj Close]]/W550-1)</f>
        <v/>
      </c>
      <c r="AE549" s="29">
        <v>40539</v>
      </c>
      <c r="AG549" s="33" t="str">
        <f>IF(ISBLANK(AF550),"",Short0[[#This Row],[Adj Close]]/AF550-1)</f>
        <v/>
      </c>
      <c r="AH549" s="37">
        <v>40539</v>
      </c>
      <c r="AJ549" s="36" t="str">
        <f>IF(ISBLANK(AI550),"",Short1[[#This Row],[Adj Close]]/AI550-1)</f>
        <v/>
      </c>
      <c r="AK549" s="29">
        <v>40539</v>
      </c>
      <c r="AM549" s="33" t="str">
        <f>IF(ISBLANK(AL550),"",Short2[[#This Row],[Adj Close]]/AL550-1)</f>
        <v/>
      </c>
    </row>
    <row r="550" spans="1:39" x14ac:dyDescent="0.25">
      <c r="A550" s="37">
        <v>40532</v>
      </c>
      <c r="B550" s="39">
        <v>1256.7700199999999</v>
      </c>
      <c r="C550" s="36">
        <f>IF(ISBLANK(B551), "", GSPC[[#This Row],[Adj Close]]/B551-1)</f>
        <v>1.0338356994071818E-2</v>
      </c>
      <c r="D550" s="37">
        <v>40532</v>
      </c>
      <c r="E550"/>
      <c r="F550" s="36" t="str">
        <f>IF(ISBLANK(E551), "", Long0[[#This Row],[Adj Close]]/E551-1)</f>
        <v/>
      </c>
      <c r="G550" s="29">
        <v>40532</v>
      </c>
      <c r="H550"/>
      <c r="I550" s="33" t="str">
        <f>IF(ISBLANK(H551),"",Long1[[#This Row],[Adj Close]]/H551-1)</f>
        <v/>
      </c>
      <c r="J550" s="37">
        <v>40532</v>
      </c>
      <c r="K550"/>
      <c r="L550" s="36" t="str">
        <f>IF(ISBLANK(K551),"",Long2[[#This Row],[Adj Close]]/K551-1)</f>
        <v/>
      </c>
      <c r="M550" s="29">
        <v>40532</v>
      </c>
      <c r="O550" s="33" t="str">
        <f>IF(ISBLANK(N551),"",Long3[[#This Row],[Adj Close]]/N551-1)</f>
        <v/>
      </c>
      <c r="P550" s="37">
        <v>40532</v>
      </c>
      <c r="R550" s="36" t="str">
        <f>IF(ISBLANK(Q551),"",Long4[[#This Row],[Adj Close]]/Q551-1)</f>
        <v/>
      </c>
      <c r="V550" s="37">
        <v>40532</v>
      </c>
      <c r="X550" s="36" t="str">
        <f>IF(ISBLANK(W551),"",Long6[[#This Row],[Adj Close]]/W551-1)</f>
        <v/>
      </c>
      <c r="AE550" s="29">
        <v>40532</v>
      </c>
      <c r="AG550" s="33" t="str">
        <f>IF(ISBLANK(AF551),"",Short0[[#This Row],[Adj Close]]/AF551-1)</f>
        <v/>
      </c>
      <c r="AH550" s="37">
        <v>40532</v>
      </c>
      <c r="AJ550" s="36" t="str">
        <f>IF(ISBLANK(AI551),"",Short1[[#This Row],[Adj Close]]/AI551-1)</f>
        <v/>
      </c>
      <c r="AK550" s="29">
        <v>40532</v>
      </c>
      <c r="AM550" s="33" t="str">
        <f>IF(ISBLANK(AL551),"",Short2[[#This Row],[Adj Close]]/AL551-1)</f>
        <v/>
      </c>
    </row>
    <row r="551" spans="1:39" x14ac:dyDescent="0.25">
      <c r="A551" s="37">
        <v>40525</v>
      </c>
      <c r="B551" s="39">
        <v>1243.910034</v>
      </c>
      <c r="C551" s="36">
        <f>IF(ISBLANK(B552), "", GSPC[[#This Row],[Adj Close]]/B552-1)</f>
        <v>2.8297403515689101E-3</v>
      </c>
      <c r="D551" s="37">
        <v>40525</v>
      </c>
      <c r="E551"/>
      <c r="F551" s="36" t="str">
        <f>IF(ISBLANK(E552), "", Long0[[#This Row],[Adj Close]]/E552-1)</f>
        <v/>
      </c>
      <c r="G551" s="29">
        <v>40525</v>
      </c>
      <c r="H551"/>
      <c r="I551" s="33" t="str">
        <f>IF(ISBLANK(H552),"",Long1[[#This Row],[Adj Close]]/H552-1)</f>
        <v/>
      </c>
      <c r="J551" s="37">
        <v>40525</v>
      </c>
      <c r="K551"/>
      <c r="L551" s="36" t="str">
        <f>IF(ISBLANK(K552),"",Long2[[#This Row],[Adj Close]]/K552-1)</f>
        <v/>
      </c>
      <c r="M551" s="29">
        <v>40525</v>
      </c>
      <c r="O551" s="33" t="str">
        <f>IF(ISBLANK(N552),"",Long3[[#This Row],[Adj Close]]/N552-1)</f>
        <v/>
      </c>
      <c r="P551" s="37">
        <v>40525</v>
      </c>
      <c r="R551" s="36" t="str">
        <f>IF(ISBLANK(Q552),"",Long4[[#This Row],[Adj Close]]/Q552-1)</f>
        <v/>
      </c>
      <c r="V551" s="37">
        <v>40525</v>
      </c>
      <c r="X551" s="36" t="str">
        <f>IF(ISBLANK(W552),"",Long6[[#This Row],[Adj Close]]/W552-1)</f>
        <v/>
      </c>
      <c r="AE551" s="29">
        <v>40525</v>
      </c>
      <c r="AG551" s="33" t="str">
        <f>IF(ISBLANK(AF552),"",Short0[[#This Row],[Adj Close]]/AF552-1)</f>
        <v/>
      </c>
      <c r="AH551" s="37">
        <v>40525</v>
      </c>
      <c r="AJ551" s="36" t="str">
        <f>IF(ISBLANK(AI552),"",Short1[[#This Row],[Adj Close]]/AI552-1)</f>
        <v/>
      </c>
      <c r="AK551" s="29">
        <v>40525</v>
      </c>
      <c r="AM551" s="33" t="str">
        <f>IF(ISBLANK(AL552),"",Short2[[#This Row],[Adj Close]]/AL552-1)</f>
        <v/>
      </c>
    </row>
    <row r="552" spans="1:39" x14ac:dyDescent="0.25">
      <c r="A552" s="37">
        <v>40518</v>
      </c>
      <c r="B552" s="39">
        <v>1240.400024</v>
      </c>
      <c r="C552" s="36">
        <f>IF(ISBLANK(B553), "", GSPC[[#This Row],[Adj Close]]/B553-1)</f>
        <v>1.2811247968611994E-2</v>
      </c>
      <c r="D552" s="37">
        <v>40518</v>
      </c>
      <c r="E552"/>
      <c r="F552" s="36" t="str">
        <f>IF(ISBLANK(E553), "", Long0[[#This Row],[Adj Close]]/E553-1)</f>
        <v/>
      </c>
      <c r="G552" s="29">
        <v>40518</v>
      </c>
      <c r="H552"/>
      <c r="I552" s="33" t="str">
        <f>IF(ISBLANK(H553),"",Long1[[#This Row],[Adj Close]]/H553-1)</f>
        <v/>
      </c>
      <c r="J552" s="37">
        <v>40518</v>
      </c>
      <c r="K552"/>
      <c r="L552" s="36" t="str">
        <f>IF(ISBLANK(K553),"",Long2[[#This Row],[Adj Close]]/K553-1)</f>
        <v/>
      </c>
      <c r="M552" s="29">
        <v>40518</v>
      </c>
      <c r="O552" s="33" t="str">
        <f>IF(ISBLANK(N553),"",Long3[[#This Row],[Adj Close]]/N553-1)</f>
        <v/>
      </c>
      <c r="P552" s="37">
        <v>40518</v>
      </c>
      <c r="R552" s="36" t="str">
        <f>IF(ISBLANK(Q553),"",Long4[[#This Row],[Adj Close]]/Q553-1)</f>
        <v/>
      </c>
      <c r="V552" s="37">
        <v>40518</v>
      </c>
      <c r="X552" s="36" t="str">
        <f>IF(ISBLANK(W553),"",Long6[[#This Row],[Adj Close]]/W553-1)</f>
        <v/>
      </c>
      <c r="AE552" s="29">
        <v>40518</v>
      </c>
      <c r="AG552" s="33" t="str">
        <f>IF(ISBLANK(AF553),"",Short0[[#This Row],[Adj Close]]/AF553-1)</f>
        <v/>
      </c>
      <c r="AH552" s="37">
        <v>40518</v>
      </c>
      <c r="AJ552" s="36" t="str">
        <f>IF(ISBLANK(AI553),"",Short1[[#This Row],[Adj Close]]/AI553-1)</f>
        <v/>
      </c>
      <c r="AK552" s="29">
        <v>40518</v>
      </c>
      <c r="AM552" s="33" t="str">
        <f>IF(ISBLANK(AL553),"",Short2[[#This Row],[Adj Close]]/AL553-1)</f>
        <v/>
      </c>
    </row>
    <row r="553" spans="1:39" x14ac:dyDescent="0.25">
      <c r="A553" s="37">
        <v>40511</v>
      </c>
      <c r="B553" s="39">
        <v>1224.709961</v>
      </c>
      <c r="C553" s="36">
        <f>IF(ISBLANK(B554), "", GSPC[[#This Row],[Adj Close]]/B554-1)</f>
        <v>2.9687183695567221E-2</v>
      </c>
      <c r="D553" s="37">
        <v>40511</v>
      </c>
      <c r="E553"/>
      <c r="F553" s="36" t="str">
        <f>IF(ISBLANK(E554), "", Long0[[#This Row],[Adj Close]]/E554-1)</f>
        <v/>
      </c>
      <c r="G553" s="29">
        <v>40511</v>
      </c>
      <c r="H553"/>
      <c r="I553" s="33" t="str">
        <f>IF(ISBLANK(H554),"",Long1[[#This Row],[Adj Close]]/H554-1)</f>
        <v/>
      </c>
      <c r="J553" s="37">
        <v>40511</v>
      </c>
      <c r="K553"/>
      <c r="L553" s="36" t="str">
        <f>IF(ISBLANK(K554),"",Long2[[#This Row],[Adj Close]]/K554-1)</f>
        <v/>
      </c>
      <c r="M553" s="29">
        <v>40511</v>
      </c>
      <c r="O553" s="33" t="str">
        <f>IF(ISBLANK(N554),"",Long3[[#This Row],[Adj Close]]/N554-1)</f>
        <v/>
      </c>
      <c r="P553" s="37">
        <v>40511</v>
      </c>
      <c r="R553" s="36" t="str">
        <f>IF(ISBLANK(Q554),"",Long4[[#This Row],[Adj Close]]/Q554-1)</f>
        <v/>
      </c>
      <c r="V553" s="37">
        <v>40511</v>
      </c>
      <c r="X553" s="36" t="str">
        <f>IF(ISBLANK(W554),"",Long6[[#This Row],[Adj Close]]/W554-1)</f>
        <v/>
      </c>
      <c r="AE553" s="29">
        <v>40511</v>
      </c>
      <c r="AG553" s="33" t="str">
        <f>IF(ISBLANK(AF554),"",Short0[[#This Row],[Adj Close]]/AF554-1)</f>
        <v/>
      </c>
      <c r="AH553" s="37">
        <v>40511</v>
      </c>
      <c r="AJ553" s="36" t="str">
        <f>IF(ISBLANK(AI554),"",Short1[[#This Row],[Adj Close]]/AI554-1)</f>
        <v/>
      </c>
      <c r="AK553" s="29">
        <v>40511</v>
      </c>
      <c r="AM553" s="33" t="str">
        <f>IF(ISBLANK(AL554),"",Short2[[#This Row],[Adj Close]]/AL554-1)</f>
        <v/>
      </c>
    </row>
    <row r="554" spans="1:39" x14ac:dyDescent="0.25">
      <c r="A554" s="37">
        <v>40504</v>
      </c>
      <c r="B554" s="39">
        <v>1189.400024</v>
      </c>
      <c r="C554" s="36">
        <f>IF(ISBLANK(B555), "", GSPC[[#This Row],[Adj Close]]/B555-1)</f>
        <v>-8.6102341128460047E-3</v>
      </c>
      <c r="D554" s="37">
        <v>40504</v>
      </c>
      <c r="E554"/>
      <c r="F554" s="36" t="str">
        <f>IF(ISBLANK(E555), "", Long0[[#This Row],[Adj Close]]/E555-1)</f>
        <v/>
      </c>
      <c r="G554" s="29">
        <v>40504</v>
      </c>
      <c r="H554"/>
      <c r="I554" s="33" t="str">
        <f>IF(ISBLANK(H555),"",Long1[[#This Row],[Adj Close]]/H555-1)</f>
        <v/>
      </c>
      <c r="J554" s="37">
        <v>40504</v>
      </c>
      <c r="K554"/>
      <c r="L554" s="36" t="str">
        <f>IF(ISBLANK(K555),"",Long2[[#This Row],[Adj Close]]/K555-1)</f>
        <v/>
      </c>
      <c r="M554" s="29">
        <v>40504</v>
      </c>
      <c r="O554" s="33" t="str">
        <f>IF(ISBLANK(N555),"",Long3[[#This Row],[Adj Close]]/N555-1)</f>
        <v/>
      </c>
      <c r="P554" s="37">
        <v>40504</v>
      </c>
      <c r="R554" s="36" t="str">
        <f>IF(ISBLANK(Q555),"",Long4[[#This Row],[Adj Close]]/Q555-1)</f>
        <v/>
      </c>
      <c r="V554" s="37">
        <v>40504</v>
      </c>
      <c r="X554" s="36" t="str">
        <f>IF(ISBLANK(W555),"",Long6[[#This Row],[Adj Close]]/W555-1)</f>
        <v/>
      </c>
      <c r="AE554" s="29">
        <v>40504</v>
      </c>
      <c r="AG554" s="33" t="str">
        <f>IF(ISBLANK(AF555),"",Short0[[#This Row],[Adj Close]]/AF555-1)</f>
        <v/>
      </c>
      <c r="AH554" s="37">
        <v>40504</v>
      </c>
      <c r="AJ554" s="36" t="str">
        <f>IF(ISBLANK(AI555),"",Short1[[#This Row],[Adj Close]]/AI555-1)</f>
        <v/>
      </c>
      <c r="AK554" s="29">
        <v>40504</v>
      </c>
      <c r="AM554" s="33" t="str">
        <f>IF(ISBLANK(AL555),"",Short2[[#This Row],[Adj Close]]/AL555-1)</f>
        <v/>
      </c>
    </row>
    <row r="555" spans="1:39" x14ac:dyDescent="0.25">
      <c r="A555" s="37">
        <v>40497</v>
      </c>
      <c r="B555" s="39">
        <v>1199.7299800000001</v>
      </c>
      <c r="C555" s="36">
        <f>IF(ISBLANK(B556), "", GSPC[[#This Row],[Adj Close]]/B556-1)</f>
        <v>4.3363465690893221E-4</v>
      </c>
      <c r="D555" s="37">
        <v>40497</v>
      </c>
      <c r="E555"/>
      <c r="F555" s="36" t="str">
        <f>IF(ISBLANK(E556), "", Long0[[#This Row],[Adj Close]]/E556-1)</f>
        <v/>
      </c>
      <c r="G555" s="29">
        <v>40497</v>
      </c>
      <c r="H555"/>
      <c r="I555" s="33" t="str">
        <f>IF(ISBLANK(H556),"",Long1[[#This Row],[Adj Close]]/H556-1)</f>
        <v/>
      </c>
      <c r="J555" s="37">
        <v>40497</v>
      </c>
      <c r="K555"/>
      <c r="L555" s="36" t="str">
        <f>IF(ISBLANK(K556),"",Long2[[#This Row],[Adj Close]]/K556-1)</f>
        <v/>
      </c>
      <c r="M555" s="29">
        <v>40497</v>
      </c>
      <c r="O555" s="33" t="str">
        <f>IF(ISBLANK(N556),"",Long3[[#This Row],[Adj Close]]/N556-1)</f>
        <v/>
      </c>
      <c r="P555" s="37">
        <v>40497</v>
      </c>
      <c r="R555" s="36" t="str">
        <f>IF(ISBLANK(Q556),"",Long4[[#This Row],[Adj Close]]/Q556-1)</f>
        <v/>
      </c>
      <c r="V555" s="37">
        <v>40497</v>
      </c>
      <c r="X555" s="36" t="str">
        <f>IF(ISBLANK(W556),"",Long6[[#This Row],[Adj Close]]/W556-1)</f>
        <v/>
      </c>
      <c r="AE555" s="29">
        <v>40497</v>
      </c>
      <c r="AG555" s="33" t="str">
        <f>IF(ISBLANK(AF556),"",Short0[[#This Row],[Adj Close]]/AF556-1)</f>
        <v/>
      </c>
      <c r="AH555" s="37">
        <v>40497</v>
      </c>
      <c r="AJ555" s="36" t="str">
        <f>IF(ISBLANK(AI556),"",Short1[[#This Row],[Adj Close]]/AI556-1)</f>
        <v/>
      </c>
      <c r="AK555" s="29">
        <v>40497</v>
      </c>
      <c r="AM555" s="33" t="str">
        <f>IF(ISBLANK(AL556),"",Short2[[#This Row],[Adj Close]]/AL556-1)</f>
        <v/>
      </c>
    </row>
    <row r="556" spans="1:39" x14ac:dyDescent="0.25">
      <c r="A556" s="37">
        <v>40490</v>
      </c>
      <c r="B556" s="39">
        <v>1199.209961</v>
      </c>
      <c r="C556" s="36">
        <f>IF(ISBLANK(B557), "", GSPC[[#This Row],[Adj Close]]/B557-1)</f>
        <v>-2.1731872187922607E-2</v>
      </c>
      <c r="D556" s="37">
        <v>40490</v>
      </c>
      <c r="E556"/>
      <c r="F556" s="36" t="str">
        <f>IF(ISBLANK(E557), "", Long0[[#This Row],[Adj Close]]/E557-1)</f>
        <v/>
      </c>
      <c r="G556" s="29">
        <v>40490</v>
      </c>
      <c r="H556"/>
      <c r="I556" s="33" t="str">
        <f>IF(ISBLANK(H557),"",Long1[[#This Row],[Adj Close]]/H557-1)</f>
        <v/>
      </c>
      <c r="J556" s="37">
        <v>40490</v>
      </c>
      <c r="K556"/>
      <c r="L556" s="36" t="str">
        <f>IF(ISBLANK(K557),"",Long2[[#This Row],[Adj Close]]/K557-1)</f>
        <v/>
      </c>
      <c r="M556" s="29">
        <v>40490</v>
      </c>
      <c r="O556" s="33" t="str">
        <f>IF(ISBLANK(N557),"",Long3[[#This Row],[Adj Close]]/N557-1)</f>
        <v/>
      </c>
      <c r="P556" s="37">
        <v>40490</v>
      </c>
      <c r="R556" s="36" t="str">
        <f>IF(ISBLANK(Q557),"",Long4[[#This Row],[Adj Close]]/Q557-1)</f>
        <v/>
      </c>
      <c r="V556" s="37">
        <v>40490</v>
      </c>
      <c r="X556" s="36" t="str">
        <f>IF(ISBLANK(W557),"",Long6[[#This Row],[Adj Close]]/W557-1)</f>
        <v/>
      </c>
      <c r="AE556" s="29">
        <v>40490</v>
      </c>
      <c r="AG556" s="33" t="str">
        <f>IF(ISBLANK(AF557),"",Short0[[#This Row],[Adj Close]]/AF557-1)</f>
        <v/>
      </c>
      <c r="AH556" s="37">
        <v>40490</v>
      </c>
      <c r="AJ556" s="36" t="str">
        <f>IF(ISBLANK(AI557),"",Short1[[#This Row],[Adj Close]]/AI557-1)</f>
        <v/>
      </c>
      <c r="AK556" s="29">
        <v>40490</v>
      </c>
      <c r="AM556" s="33" t="str">
        <f>IF(ISBLANK(AL557),"",Short2[[#This Row],[Adj Close]]/AL557-1)</f>
        <v/>
      </c>
    </row>
    <row r="557" spans="1:39" x14ac:dyDescent="0.25">
      <c r="A557" s="37">
        <v>40483</v>
      </c>
      <c r="B557" s="39">
        <v>1225.849976</v>
      </c>
      <c r="C557" s="36">
        <f>IF(ISBLANK(B558), "", GSPC[[#This Row],[Adj Close]]/B558-1)</f>
        <v>3.5993750857852502E-2</v>
      </c>
      <c r="D557" s="37">
        <v>40483</v>
      </c>
      <c r="E557"/>
      <c r="F557" s="36" t="str">
        <f>IF(ISBLANK(E558), "", Long0[[#This Row],[Adj Close]]/E558-1)</f>
        <v/>
      </c>
      <c r="G557" s="29">
        <v>40483</v>
      </c>
      <c r="H557"/>
      <c r="I557" s="33" t="str">
        <f>IF(ISBLANK(H558),"",Long1[[#This Row],[Adj Close]]/H558-1)</f>
        <v/>
      </c>
      <c r="J557" s="37">
        <v>40483</v>
      </c>
      <c r="K557"/>
      <c r="L557" s="36" t="str">
        <f>IF(ISBLANK(K558),"",Long2[[#This Row],[Adj Close]]/K558-1)</f>
        <v/>
      </c>
      <c r="M557" s="29">
        <v>40483</v>
      </c>
      <c r="O557" s="33" t="str">
        <f>IF(ISBLANK(N558),"",Long3[[#This Row],[Adj Close]]/N558-1)</f>
        <v/>
      </c>
      <c r="P557" s="37">
        <v>40483</v>
      </c>
      <c r="R557" s="36" t="str">
        <f>IF(ISBLANK(Q558),"",Long4[[#This Row],[Adj Close]]/Q558-1)</f>
        <v/>
      </c>
      <c r="V557" s="37">
        <v>40483</v>
      </c>
      <c r="X557" s="36" t="str">
        <f>IF(ISBLANK(W558),"",Long6[[#This Row],[Adj Close]]/W558-1)</f>
        <v/>
      </c>
      <c r="AE557" s="29">
        <v>40483</v>
      </c>
      <c r="AG557" s="33" t="str">
        <f>IF(ISBLANK(AF558),"",Short0[[#This Row],[Adj Close]]/AF558-1)</f>
        <v/>
      </c>
      <c r="AH557" s="37">
        <v>40483</v>
      </c>
      <c r="AJ557" s="36" t="str">
        <f>IF(ISBLANK(AI558),"",Short1[[#This Row],[Adj Close]]/AI558-1)</f>
        <v/>
      </c>
      <c r="AK557" s="29">
        <v>40483</v>
      </c>
      <c r="AM557" s="33" t="str">
        <f>IF(ISBLANK(AL558),"",Short2[[#This Row],[Adj Close]]/AL558-1)</f>
        <v/>
      </c>
    </row>
    <row r="558" spans="1:39" x14ac:dyDescent="0.25">
      <c r="A558" s="37">
        <v>40476</v>
      </c>
      <c r="B558" s="39">
        <v>1183.26001</v>
      </c>
      <c r="C558" s="36">
        <f>IF(ISBLANK(B559), "", GSPC[[#This Row],[Adj Close]]/B559-1)</f>
        <v>1.5219089723128576E-4</v>
      </c>
      <c r="D558" s="37">
        <v>40476</v>
      </c>
      <c r="E558"/>
      <c r="F558" s="36" t="str">
        <f>IF(ISBLANK(E559), "", Long0[[#This Row],[Adj Close]]/E559-1)</f>
        <v/>
      </c>
      <c r="G558" s="29">
        <v>40476</v>
      </c>
      <c r="H558"/>
      <c r="I558" s="33" t="str">
        <f>IF(ISBLANK(H559),"",Long1[[#This Row],[Adj Close]]/H559-1)</f>
        <v/>
      </c>
      <c r="J558" s="37">
        <v>40476</v>
      </c>
      <c r="K558"/>
      <c r="L558" s="36" t="str">
        <f>IF(ISBLANK(K559),"",Long2[[#This Row],[Adj Close]]/K559-1)</f>
        <v/>
      </c>
      <c r="M558" s="29">
        <v>40476</v>
      </c>
      <c r="O558" s="33" t="str">
        <f>IF(ISBLANK(N559),"",Long3[[#This Row],[Adj Close]]/N559-1)</f>
        <v/>
      </c>
      <c r="P558" s="37">
        <v>40476</v>
      </c>
      <c r="R558" s="36" t="str">
        <f>IF(ISBLANK(Q559),"",Long4[[#This Row],[Adj Close]]/Q559-1)</f>
        <v/>
      </c>
      <c r="V558" s="37">
        <v>40476</v>
      </c>
      <c r="X558" s="36" t="str">
        <f>IF(ISBLANK(W559),"",Long6[[#This Row],[Adj Close]]/W559-1)</f>
        <v/>
      </c>
      <c r="AE558" s="29">
        <v>40476</v>
      </c>
      <c r="AG558" s="33" t="str">
        <f>IF(ISBLANK(AF559),"",Short0[[#This Row],[Adj Close]]/AF559-1)</f>
        <v/>
      </c>
      <c r="AH558" s="37">
        <v>40476</v>
      </c>
      <c r="AJ558" s="36" t="str">
        <f>IF(ISBLANK(AI559),"",Short1[[#This Row],[Adj Close]]/AI559-1)</f>
        <v/>
      </c>
      <c r="AK558" s="29">
        <v>40476</v>
      </c>
      <c r="AM558" s="33" t="str">
        <f>IF(ISBLANK(AL559),"",Short2[[#This Row],[Adj Close]]/AL559-1)</f>
        <v/>
      </c>
    </row>
    <row r="559" spans="1:39" x14ac:dyDescent="0.25">
      <c r="A559" s="37">
        <v>40469</v>
      </c>
      <c r="B559" s="39">
        <v>1183.079956</v>
      </c>
      <c r="C559" s="36">
        <f>IF(ISBLANK(B560), "", GSPC[[#This Row],[Adj Close]]/B560-1)</f>
        <v>5.8579101553462021E-3</v>
      </c>
      <c r="D559" s="37">
        <v>40469</v>
      </c>
      <c r="E559"/>
      <c r="F559" s="36" t="str">
        <f>IF(ISBLANK(E560), "", Long0[[#This Row],[Adj Close]]/E560-1)</f>
        <v/>
      </c>
      <c r="G559" s="29">
        <v>40469</v>
      </c>
      <c r="H559"/>
      <c r="I559" s="33" t="str">
        <f>IF(ISBLANK(H560),"",Long1[[#This Row],[Adj Close]]/H560-1)</f>
        <v/>
      </c>
      <c r="J559" s="37">
        <v>40469</v>
      </c>
      <c r="K559"/>
      <c r="L559" s="36" t="str">
        <f>IF(ISBLANK(K560),"",Long2[[#This Row],[Adj Close]]/K560-1)</f>
        <v/>
      </c>
      <c r="M559" s="29">
        <v>40469</v>
      </c>
      <c r="O559" s="33" t="str">
        <f>IF(ISBLANK(N560),"",Long3[[#This Row],[Adj Close]]/N560-1)</f>
        <v/>
      </c>
      <c r="P559" s="37">
        <v>40469</v>
      </c>
      <c r="R559" s="36" t="str">
        <f>IF(ISBLANK(Q560),"",Long4[[#This Row],[Adj Close]]/Q560-1)</f>
        <v/>
      </c>
      <c r="V559" s="37">
        <v>40469</v>
      </c>
      <c r="X559" s="36" t="str">
        <f>IF(ISBLANK(W560),"",Long6[[#This Row],[Adj Close]]/W560-1)</f>
        <v/>
      </c>
      <c r="AE559" s="29">
        <v>40469</v>
      </c>
      <c r="AG559" s="33" t="str">
        <f>IF(ISBLANK(AF560),"",Short0[[#This Row],[Adj Close]]/AF560-1)</f>
        <v/>
      </c>
      <c r="AH559" s="37">
        <v>40469</v>
      </c>
      <c r="AJ559" s="36" t="str">
        <f>IF(ISBLANK(AI560),"",Short1[[#This Row],[Adj Close]]/AI560-1)</f>
        <v/>
      </c>
      <c r="AK559" s="29">
        <v>40469</v>
      </c>
      <c r="AM559" s="33" t="str">
        <f>IF(ISBLANK(AL560),"",Short2[[#This Row],[Adj Close]]/AL560-1)</f>
        <v/>
      </c>
    </row>
    <row r="560" spans="1:39" x14ac:dyDescent="0.25">
      <c r="A560" s="37">
        <v>40462</v>
      </c>
      <c r="B560" s="39">
        <v>1176.1899410000001</v>
      </c>
      <c r="C560" s="36">
        <f>IF(ISBLANK(B561), "", GSPC[[#This Row],[Adj Close]]/B561-1)</f>
        <v>9.4751034395550437E-3</v>
      </c>
      <c r="D560" s="37">
        <v>40462</v>
      </c>
      <c r="E560"/>
      <c r="F560" s="36" t="str">
        <f>IF(ISBLANK(E561), "", Long0[[#This Row],[Adj Close]]/E561-1)</f>
        <v/>
      </c>
      <c r="G560" s="29">
        <v>40462</v>
      </c>
      <c r="H560"/>
      <c r="I560" s="33" t="str">
        <f>IF(ISBLANK(H561),"",Long1[[#This Row],[Adj Close]]/H561-1)</f>
        <v/>
      </c>
      <c r="J560" s="37">
        <v>40462</v>
      </c>
      <c r="K560"/>
      <c r="L560" s="36" t="str">
        <f>IF(ISBLANK(K561),"",Long2[[#This Row],[Adj Close]]/K561-1)</f>
        <v/>
      </c>
      <c r="M560" s="29">
        <v>40462</v>
      </c>
      <c r="O560" s="33" t="str">
        <f>IF(ISBLANK(N561),"",Long3[[#This Row],[Adj Close]]/N561-1)</f>
        <v/>
      </c>
      <c r="P560" s="37">
        <v>40462</v>
      </c>
      <c r="R560" s="36" t="str">
        <f>IF(ISBLANK(Q561),"",Long4[[#This Row],[Adj Close]]/Q561-1)</f>
        <v/>
      </c>
      <c r="V560" s="37">
        <v>40462</v>
      </c>
      <c r="X560" s="36" t="str">
        <f>IF(ISBLANK(W561),"",Long6[[#This Row],[Adj Close]]/W561-1)</f>
        <v/>
      </c>
      <c r="AE560" s="29">
        <v>40462</v>
      </c>
      <c r="AG560" s="33" t="str">
        <f>IF(ISBLANK(AF561),"",Short0[[#This Row],[Adj Close]]/AF561-1)</f>
        <v/>
      </c>
      <c r="AH560" s="37">
        <v>40462</v>
      </c>
      <c r="AJ560" s="36" t="str">
        <f>IF(ISBLANK(AI561),"",Short1[[#This Row],[Adj Close]]/AI561-1)</f>
        <v/>
      </c>
      <c r="AK560" s="29">
        <v>40462</v>
      </c>
      <c r="AM560" s="33" t="str">
        <f>IF(ISBLANK(AL561),"",Short2[[#This Row],[Adj Close]]/AL561-1)</f>
        <v/>
      </c>
    </row>
    <row r="561" spans="1:39" x14ac:dyDescent="0.25">
      <c r="A561" s="37">
        <v>40455</v>
      </c>
      <c r="B561" s="39">
        <v>1165.150024</v>
      </c>
      <c r="C561" s="36">
        <f>IF(ISBLANK(B562), "", GSPC[[#This Row],[Adj Close]]/B562-1)</f>
        <v>1.6497447449900893E-2</v>
      </c>
      <c r="D561" s="37">
        <v>40455</v>
      </c>
      <c r="E561"/>
      <c r="F561" s="36" t="str">
        <f>IF(ISBLANK(E562), "", Long0[[#This Row],[Adj Close]]/E562-1)</f>
        <v/>
      </c>
      <c r="G561" s="29">
        <v>40455</v>
      </c>
      <c r="H561"/>
      <c r="I561" s="33" t="str">
        <f>IF(ISBLANK(H562),"",Long1[[#This Row],[Adj Close]]/H562-1)</f>
        <v/>
      </c>
      <c r="J561" s="37">
        <v>40455</v>
      </c>
      <c r="K561"/>
      <c r="L561" s="36" t="str">
        <f>IF(ISBLANK(K562),"",Long2[[#This Row],[Adj Close]]/K562-1)</f>
        <v/>
      </c>
      <c r="M561" s="29">
        <v>40455</v>
      </c>
      <c r="O561" s="33" t="str">
        <f>IF(ISBLANK(N562),"",Long3[[#This Row],[Adj Close]]/N562-1)</f>
        <v/>
      </c>
      <c r="P561" s="37">
        <v>40455</v>
      </c>
      <c r="R561" s="36" t="str">
        <f>IF(ISBLANK(Q562),"",Long4[[#This Row],[Adj Close]]/Q562-1)</f>
        <v/>
      </c>
      <c r="V561" s="37">
        <v>40455</v>
      </c>
      <c r="X561" s="36" t="str">
        <f>IF(ISBLANK(W562),"",Long6[[#This Row],[Adj Close]]/W562-1)</f>
        <v/>
      </c>
      <c r="AE561" s="29">
        <v>40455</v>
      </c>
      <c r="AG561" s="33" t="str">
        <f>IF(ISBLANK(AF562),"",Short0[[#This Row],[Adj Close]]/AF562-1)</f>
        <v/>
      </c>
      <c r="AH561" s="37">
        <v>40455</v>
      </c>
      <c r="AJ561" s="36" t="str">
        <f>IF(ISBLANK(AI562),"",Short1[[#This Row],[Adj Close]]/AI562-1)</f>
        <v/>
      </c>
      <c r="AK561" s="29">
        <v>40455</v>
      </c>
      <c r="AM561" s="33" t="str">
        <f>IF(ISBLANK(AL562),"",Short2[[#This Row],[Adj Close]]/AL562-1)</f>
        <v/>
      </c>
    </row>
    <row r="562" spans="1:39" x14ac:dyDescent="0.25">
      <c r="A562" s="37">
        <v>40448</v>
      </c>
      <c r="B562" s="39">
        <v>1146.23999</v>
      </c>
      <c r="C562" s="36">
        <f>IF(ISBLANK(B563), "", GSPC[[#This Row],[Adj Close]]/B563-1)</f>
        <v>-2.1155370183919553E-3</v>
      </c>
      <c r="D562" s="37">
        <v>40448</v>
      </c>
      <c r="E562"/>
      <c r="F562" s="36" t="str">
        <f>IF(ISBLANK(E563), "", Long0[[#This Row],[Adj Close]]/E563-1)</f>
        <v/>
      </c>
      <c r="G562" s="29">
        <v>40448</v>
      </c>
      <c r="H562"/>
      <c r="I562" s="33" t="str">
        <f>IF(ISBLANK(H563),"",Long1[[#This Row],[Adj Close]]/H563-1)</f>
        <v/>
      </c>
      <c r="J562" s="37">
        <v>40448</v>
      </c>
      <c r="K562"/>
      <c r="L562" s="36" t="str">
        <f>IF(ISBLANK(K563),"",Long2[[#This Row],[Adj Close]]/K563-1)</f>
        <v/>
      </c>
      <c r="M562" s="29">
        <v>40448</v>
      </c>
      <c r="O562" s="33" t="str">
        <f>IF(ISBLANK(N563),"",Long3[[#This Row],[Adj Close]]/N563-1)</f>
        <v/>
      </c>
      <c r="P562" s="37">
        <v>40448</v>
      </c>
      <c r="R562" s="36" t="str">
        <f>IF(ISBLANK(Q563),"",Long4[[#This Row],[Adj Close]]/Q563-1)</f>
        <v/>
      </c>
      <c r="V562" s="37">
        <v>40448</v>
      </c>
      <c r="X562" s="36" t="str">
        <f>IF(ISBLANK(W563),"",Long6[[#This Row],[Adj Close]]/W563-1)</f>
        <v/>
      </c>
      <c r="AE562" s="29">
        <v>40448</v>
      </c>
      <c r="AG562" s="33" t="str">
        <f>IF(ISBLANK(AF563),"",Short0[[#This Row],[Adj Close]]/AF563-1)</f>
        <v/>
      </c>
      <c r="AH562" s="37">
        <v>40448</v>
      </c>
      <c r="AJ562" s="36" t="str">
        <f>IF(ISBLANK(AI563),"",Short1[[#This Row],[Adj Close]]/AI563-1)</f>
        <v/>
      </c>
      <c r="AK562" s="29">
        <v>40448</v>
      </c>
      <c r="AM562" s="33" t="str">
        <f>IF(ISBLANK(AL563),"",Short2[[#This Row],[Adj Close]]/AL563-1)</f>
        <v/>
      </c>
    </row>
    <row r="563" spans="1:39" x14ac:dyDescent="0.25">
      <c r="A563" s="37">
        <v>40441</v>
      </c>
      <c r="B563" s="39">
        <v>1148.670044</v>
      </c>
      <c r="C563" s="36">
        <f>IF(ISBLANK(B564), "", GSPC[[#This Row],[Adj Close]]/B564-1)</f>
        <v>2.0504871842469852E-2</v>
      </c>
      <c r="D563" s="37">
        <v>40441</v>
      </c>
      <c r="E563"/>
      <c r="F563" s="36" t="str">
        <f>IF(ISBLANK(E564), "", Long0[[#This Row],[Adj Close]]/E564-1)</f>
        <v/>
      </c>
      <c r="G563" s="29">
        <v>40441</v>
      </c>
      <c r="H563"/>
      <c r="I563" s="33" t="str">
        <f>IF(ISBLANK(H564),"",Long1[[#This Row],[Adj Close]]/H564-1)</f>
        <v/>
      </c>
      <c r="J563" s="37">
        <v>40441</v>
      </c>
      <c r="K563"/>
      <c r="L563" s="36" t="str">
        <f>IF(ISBLANK(K564),"",Long2[[#This Row],[Adj Close]]/K564-1)</f>
        <v/>
      </c>
      <c r="M563" s="29">
        <v>40441</v>
      </c>
      <c r="O563" s="33" t="str">
        <f>IF(ISBLANK(N564),"",Long3[[#This Row],[Adj Close]]/N564-1)</f>
        <v/>
      </c>
      <c r="P563" s="37">
        <v>40441</v>
      </c>
      <c r="R563" s="36" t="str">
        <f>IF(ISBLANK(Q564),"",Long4[[#This Row],[Adj Close]]/Q564-1)</f>
        <v/>
      </c>
      <c r="V563" s="37">
        <v>40441</v>
      </c>
      <c r="X563" s="36" t="str">
        <f>IF(ISBLANK(W564),"",Long6[[#This Row],[Adj Close]]/W564-1)</f>
        <v/>
      </c>
      <c r="AE563" s="29">
        <v>40441</v>
      </c>
      <c r="AG563" s="33" t="str">
        <f>IF(ISBLANK(AF564),"",Short0[[#This Row],[Adj Close]]/AF564-1)</f>
        <v/>
      </c>
      <c r="AH563" s="37">
        <v>40441</v>
      </c>
      <c r="AJ563" s="36" t="str">
        <f>IF(ISBLANK(AI564),"",Short1[[#This Row],[Adj Close]]/AI564-1)</f>
        <v/>
      </c>
      <c r="AK563" s="29">
        <v>40441</v>
      </c>
      <c r="AM563" s="33" t="str">
        <f>IF(ISBLANK(AL564),"",Short2[[#This Row],[Adj Close]]/AL564-1)</f>
        <v/>
      </c>
    </row>
    <row r="564" spans="1:39" x14ac:dyDescent="0.25">
      <c r="A564" s="37">
        <v>40434</v>
      </c>
      <c r="B564" s="39">
        <v>1125.589966</v>
      </c>
      <c r="C564" s="36">
        <f>IF(ISBLANK(B565), "", GSPC[[#This Row],[Adj Close]]/B565-1)</f>
        <v>1.4456235673601547E-2</v>
      </c>
      <c r="D564" s="37">
        <v>40434</v>
      </c>
      <c r="E564"/>
      <c r="F564" s="36" t="str">
        <f>IF(ISBLANK(E565), "", Long0[[#This Row],[Adj Close]]/E565-1)</f>
        <v/>
      </c>
      <c r="G564" s="29">
        <v>40434</v>
      </c>
      <c r="H564"/>
      <c r="I564" s="33" t="str">
        <f>IF(ISBLANK(H565),"",Long1[[#This Row],[Adj Close]]/H565-1)</f>
        <v/>
      </c>
      <c r="J564" s="37">
        <v>40434</v>
      </c>
      <c r="K564"/>
      <c r="L564" s="36" t="str">
        <f>IF(ISBLANK(K565),"",Long2[[#This Row],[Adj Close]]/K565-1)</f>
        <v/>
      </c>
      <c r="M564" s="29">
        <v>40434</v>
      </c>
      <c r="O564" s="33" t="str">
        <f>IF(ISBLANK(N565),"",Long3[[#This Row],[Adj Close]]/N565-1)</f>
        <v/>
      </c>
      <c r="P564" s="37">
        <v>40434</v>
      </c>
      <c r="R564" s="36" t="str">
        <f>IF(ISBLANK(Q565),"",Long4[[#This Row],[Adj Close]]/Q565-1)</f>
        <v/>
      </c>
      <c r="V564" s="37">
        <v>40434</v>
      </c>
      <c r="X564" s="36" t="str">
        <f>IF(ISBLANK(W565),"",Long6[[#This Row],[Adj Close]]/W565-1)</f>
        <v/>
      </c>
      <c r="AE564" s="29">
        <v>40434</v>
      </c>
      <c r="AG564" s="33" t="str">
        <f>IF(ISBLANK(AF565),"",Short0[[#This Row],[Adj Close]]/AF565-1)</f>
        <v/>
      </c>
      <c r="AH564" s="37">
        <v>40434</v>
      </c>
      <c r="AJ564" s="36" t="str">
        <f>IF(ISBLANK(AI565),"",Short1[[#This Row],[Adj Close]]/AI565-1)</f>
        <v/>
      </c>
      <c r="AK564" s="29">
        <v>40434</v>
      </c>
      <c r="AM564" s="33" t="str">
        <f>IF(ISBLANK(AL565),"",Short2[[#This Row],[Adj Close]]/AL565-1)</f>
        <v/>
      </c>
    </row>
    <row r="565" spans="1:39" x14ac:dyDescent="0.25">
      <c r="A565" s="37">
        <v>40427</v>
      </c>
      <c r="B565" s="39">
        <v>1109.5500489999999</v>
      </c>
      <c r="C565" s="36">
        <f>IF(ISBLANK(B566), "", GSPC[[#This Row],[Adj Close]]/B566-1)</f>
        <v>4.5631447016039051E-3</v>
      </c>
      <c r="D565" s="37">
        <v>40427</v>
      </c>
      <c r="E565"/>
      <c r="F565" s="36" t="str">
        <f>IF(ISBLANK(E566), "", Long0[[#This Row],[Adj Close]]/E566-1)</f>
        <v/>
      </c>
      <c r="G565" s="29">
        <v>40427</v>
      </c>
      <c r="H565"/>
      <c r="I565" s="33" t="str">
        <f>IF(ISBLANK(H566),"",Long1[[#This Row],[Adj Close]]/H566-1)</f>
        <v/>
      </c>
      <c r="J565" s="37">
        <v>40427</v>
      </c>
      <c r="K565"/>
      <c r="L565" s="36" t="str">
        <f>IF(ISBLANK(K566),"",Long2[[#This Row],[Adj Close]]/K566-1)</f>
        <v/>
      </c>
      <c r="M565" s="29">
        <v>40427</v>
      </c>
      <c r="O565" s="33" t="str">
        <f>IF(ISBLANK(N566),"",Long3[[#This Row],[Adj Close]]/N566-1)</f>
        <v/>
      </c>
      <c r="P565" s="37">
        <v>40427</v>
      </c>
      <c r="R565" s="36" t="str">
        <f>IF(ISBLANK(Q566),"",Long4[[#This Row],[Adj Close]]/Q566-1)</f>
        <v/>
      </c>
      <c r="V565" s="37">
        <v>40427</v>
      </c>
      <c r="X565" s="36" t="str">
        <f>IF(ISBLANK(W566),"",Long6[[#This Row],[Adj Close]]/W566-1)</f>
        <v/>
      </c>
      <c r="AE565" s="29">
        <v>40427</v>
      </c>
      <c r="AG565" s="33" t="str">
        <f>IF(ISBLANK(AF566),"",Short0[[#This Row],[Adj Close]]/AF566-1)</f>
        <v/>
      </c>
      <c r="AH565" s="37">
        <v>40427</v>
      </c>
      <c r="AJ565" s="36" t="str">
        <f>IF(ISBLANK(AI566),"",Short1[[#This Row],[Adj Close]]/AI566-1)</f>
        <v/>
      </c>
      <c r="AK565" s="29">
        <v>40427</v>
      </c>
      <c r="AM565" s="33" t="str">
        <f>IF(ISBLANK(AL566),"",Short2[[#This Row],[Adj Close]]/AL566-1)</f>
        <v/>
      </c>
    </row>
    <row r="566" spans="1:39" x14ac:dyDescent="0.25">
      <c r="A566" s="37">
        <v>40420</v>
      </c>
      <c r="B566" s="39">
        <v>1104.51001</v>
      </c>
      <c r="C566" s="36">
        <f>IF(ISBLANK(B567), "", GSPC[[#This Row],[Adj Close]]/B567-1)</f>
        <v>3.7498046454441214E-2</v>
      </c>
      <c r="D566" s="37">
        <v>40420</v>
      </c>
      <c r="E566"/>
      <c r="F566" s="36" t="str">
        <f>IF(ISBLANK(E567), "", Long0[[#This Row],[Adj Close]]/E567-1)</f>
        <v/>
      </c>
      <c r="G566" s="29">
        <v>40420</v>
      </c>
      <c r="H566"/>
      <c r="I566" s="33" t="str">
        <f>IF(ISBLANK(H567),"",Long1[[#This Row],[Adj Close]]/H567-1)</f>
        <v/>
      </c>
      <c r="J566" s="37">
        <v>40420</v>
      </c>
      <c r="K566"/>
      <c r="L566" s="36" t="str">
        <f>IF(ISBLANK(K567),"",Long2[[#This Row],[Adj Close]]/K567-1)</f>
        <v/>
      </c>
      <c r="M566" s="29">
        <v>40420</v>
      </c>
      <c r="O566" s="33" t="str">
        <f>IF(ISBLANK(N567),"",Long3[[#This Row],[Adj Close]]/N567-1)</f>
        <v/>
      </c>
      <c r="P566" s="37">
        <v>40420</v>
      </c>
      <c r="R566" s="36" t="str">
        <f>IF(ISBLANK(Q567),"",Long4[[#This Row],[Adj Close]]/Q567-1)</f>
        <v/>
      </c>
      <c r="V566" s="37">
        <v>40420</v>
      </c>
      <c r="X566" s="36" t="str">
        <f>IF(ISBLANK(W567),"",Long6[[#This Row],[Adj Close]]/W567-1)</f>
        <v/>
      </c>
      <c r="AE566" s="29">
        <v>40420</v>
      </c>
      <c r="AG566" s="33" t="str">
        <f>IF(ISBLANK(AF567),"",Short0[[#This Row],[Adj Close]]/AF567-1)</f>
        <v/>
      </c>
      <c r="AH566" s="37">
        <v>40420</v>
      </c>
      <c r="AJ566" s="36" t="str">
        <f>IF(ISBLANK(AI567),"",Short1[[#This Row],[Adj Close]]/AI567-1)</f>
        <v/>
      </c>
      <c r="AK566" s="29">
        <v>40420</v>
      </c>
      <c r="AM566" s="33" t="str">
        <f>IF(ISBLANK(AL567),"",Short2[[#This Row],[Adj Close]]/AL567-1)</f>
        <v/>
      </c>
    </row>
    <row r="567" spans="1:39" x14ac:dyDescent="0.25">
      <c r="A567" s="37">
        <v>40413</v>
      </c>
      <c r="B567" s="39">
        <v>1064.589966</v>
      </c>
      <c r="C567" s="36">
        <f>IF(ISBLANK(B568), "", GSPC[[#This Row],[Adj Close]]/B568-1)</f>
        <v>-6.625027191516808E-3</v>
      </c>
      <c r="D567" s="37">
        <v>40413</v>
      </c>
      <c r="E567"/>
      <c r="F567" s="36" t="str">
        <f>IF(ISBLANK(E568), "", Long0[[#This Row],[Adj Close]]/E568-1)</f>
        <v/>
      </c>
      <c r="G567" s="29">
        <v>40413</v>
      </c>
      <c r="H567"/>
      <c r="I567" s="33" t="str">
        <f>IF(ISBLANK(H568),"",Long1[[#This Row],[Adj Close]]/H568-1)</f>
        <v/>
      </c>
      <c r="J567" s="37">
        <v>40413</v>
      </c>
      <c r="K567"/>
      <c r="L567" s="36" t="str">
        <f>IF(ISBLANK(K568),"",Long2[[#This Row],[Adj Close]]/K568-1)</f>
        <v/>
      </c>
      <c r="M567" s="29">
        <v>40413</v>
      </c>
      <c r="O567" s="33" t="str">
        <f>IF(ISBLANK(N568),"",Long3[[#This Row],[Adj Close]]/N568-1)</f>
        <v/>
      </c>
      <c r="P567" s="37">
        <v>40413</v>
      </c>
      <c r="R567" s="36" t="str">
        <f>IF(ISBLANK(Q568),"",Long4[[#This Row],[Adj Close]]/Q568-1)</f>
        <v/>
      </c>
      <c r="V567" s="37">
        <v>40413</v>
      </c>
      <c r="X567" s="36" t="str">
        <f>IF(ISBLANK(W568),"",Long6[[#This Row],[Adj Close]]/W568-1)</f>
        <v/>
      </c>
      <c r="AE567" s="29">
        <v>40413</v>
      </c>
      <c r="AG567" s="33" t="str">
        <f>IF(ISBLANK(AF568),"",Short0[[#This Row],[Adj Close]]/AF568-1)</f>
        <v/>
      </c>
      <c r="AH567" s="37">
        <v>40413</v>
      </c>
      <c r="AJ567" s="36" t="str">
        <f>IF(ISBLANK(AI568),"",Short1[[#This Row],[Adj Close]]/AI568-1)</f>
        <v/>
      </c>
      <c r="AK567" s="29">
        <v>40413</v>
      </c>
      <c r="AM567" s="33" t="str">
        <f>IF(ISBLANK(AL568),"",Short2[[#This Row],[Adj Close]]/AL568-1)</f>
        <v/>
      </c>
    </row>
    <row r="568" spans="1:39" x14ac:dyDescent="0.25">
      <c r="A568" s="37">
        <v>40406</v>
      </c>
      <c r="B568" s="39">
        <v>1071.6899410000001</v>
      </c>
      <c r="C568" s="36">
        <f>IF(ISBLANK(B569), "", GSPC[[#This Row],[Adj Close]]/B569-1)</f>
        <v>-7.0049191568217761E-3</v>
      </c>
      <c r="D568" s="37">
        <v>40406</v>
      </c>
      <c r="E568"/>
      <c r="F568" s="36" t="str">
        <f>IF(ISBLANK(E569), "", Long0[[#This Row],[Adj Close]]/E569-1)</f>
        <v/>
      </c>
      <c r="G568" s="29">
        <v>40406</v>
      </c>
      <c r="H568"/>
      <c r="I568" s="33" t="str">
        <f>IF(ISBLANK(H569),"",Long1[[#This Row],[Adj Close]]/H569-1)</f>
        <v/>
      </c>
      <c r="J568" s="37">
        <v>40406</v>
      </c>
      <c r="K568"/>
      <c r="L568" s="36" t="str">
        <f>IF(ISBLANK(K569),"",Long2[[#This Row],[Adj Close]]/K569-1)</f>
        <v/>
      </c>
      <c r="M568" s="29">
        <v>40406</v>
      </c>
      <c r="O568" s="33" t="str">
        <f>IF(ISBLANK(N569),"",Long3[[#This Row],[Adj Close]]/N569-1)</f>
        <v/>
      </c>
      <c r="P568" s="37">
        <v>40406</v>
      </c>
      <c r="R568" s="36" t="str">
        <f>IF(ISBLANK(Q569),"",Long4[[#This Row],[Adj Close]]/Q569-1)</f>
        <v/>
      </c>
      <c r="V568" s="37">
        <v>40406</v>
      </c>
      <c r="X568" s="36" t="str">
        <f>IF(ISBLANK(W569),"",Long6[[#This Row],[Adj Close]]/W569-1)</f>
        <v/>
      </c>
      <c r="AE568" s="29">
        <v>40406</v>
      </c>
      <c r="AG568" s="33" t="str">
        <f>IF(ISBLANK(AF569),"",Short0[[#This Row],[Adj Close]]/AF569-1)</f>
        <v/>
      </c>
      <c r="AH568" s="37">
        <v>40406</v>
      </c>
      <c r="AJ568" s="36" t="str">
        <f>IF(ISBLANK(AI569),"",Short1[[#This Row],[Adj Close]]/AI569-1)</f>
        <v/>
      </c>
      <c r="AK568" s="29">
        <v>40406</v>
      </c>
      <c r="AM568" s="33" t="str">
        <f>IF(ISBLANK(AL569),"",Short2[[#This Row],[Adj Close]]/AL569-1)</f>
        <v/>
      </c>
    </row>
    <row r="569" spans="1:39" x14ac:dyDescent="0.25">
      <c r="A569" s="37">
        <v>40399</v>
      </c>
      <c r="B569" s="39">
        <v>1079.25</v>
      </c>
      <c r="C569" s="36">
        <f>IF(ISBLANK(B570), "", GSPC[[#This Row],[Adj Close]]/B570-1)</f>
        <v>-3.7792887587021373E-2</v>
      </c>
      <c r="D569" s="37">
        <v>40399</v>
      </c>
      <c r="E569"/>
      <c r="F569" s="36" t="str">
        <f>IF(ISBLANK(E570), "", Long0[[#This Row],[Adj Close]]/E570-1)</f>
        <v/>
      </c>
      <c r="G569" s="29">
        <v>40399</v>
      </c>
      <c r="H569"/>
      <c r="I569" s="33" t="str">
        <f>IF(ISBLANK(H570),"",Long1[[#This Row],[Adj Close]]/H570-1)</f>
        <v/>
      </c>
      <c r="J569" s="37">
        <v>40399</v>
      </c>
      <c r="K569"/>
      <c r="L569" s="36" t="str">
        <f>IF(ISBLANK(K570),"",Long2[[#This Row],[Adj Close]]/K570-1)</f>
        <v/>
      </c>
      <c r="M569" s="29">
        <v>40399</v>
      </c>
      <c r="O569" s="33" t="str">
        <f>IF(ISBLANK(N570),"",Long3[[#This Row],[Adj Close]]/N570-1)</f>
        <v/>
      </c>
      <c r="P569" s="37">
        <v>40399</v>
      </c>
      <c r="R569" s="36" t="str">
        <f>IF(ISBLANK(Q570),"",Long4[[#This Row],[Adj Close]]/Q570-1)</f>
        <v/>
      </c>
      <c r="V569" s="37">
        <v>40399</v>
      </c>
      <c r="X569" s="36" t="str">
        <f>IF(ISBLANK(W570),"",Long6[[#This Row],[Adj Close]]/W570-1)</f>
        <v/>
      </c>
      <c r="AE569" s="29">
        <v>40399</v>
      </c>
      <c r="AG569" s="33" t="str">
        <f>IF(ISBLANK(AF570),"",Short0[[#This Row],[Adj Close]]/AF570-1)</f>
        <v/>
      </c>
      <c r="AH569" s="37">
        <v>40399</v>
      </c>
      <c r="AJ569" s="36" t="str">
        <f>IF(ISBLANK(AI570),"",Short1[[#This Row],[Adj Close]]/AI570-1)</f>
        <v/>
      </c>
      <c r="AK569" s="29">
        <v>40399</v>
      </c>
      <c r="AM569" s="33" t="str">
        <f>IF(ISBLANK(AL570),"",Short2[[#This Row],[Adj Close]]/AL570-1)</f>
        <v/>
      </c>
    </row>
    <row r="570" spans="1:39" x14ac:dyDescent="0.25">
      <c r="A570" s="37">
        <v>40392</v>
      </c>
      <c r="B570" s="39">
        <v>1121.6400149999999</v>
      </c>
      <c r="C570" s="36">
        <f>IF(ISBLANK(B571), "", GSPC[[#This Row],[Adj Close]]/B571-1)</f>
        <v>1.8191756932282255E-2</v>
      </c>
      <c r="D570" s="37">
        <v>40392</v>
      </c>
      <c r="E570"/>
      <c r="F570" s="36" t="str">
        <f>IF(ISBLANK(E571), "", Long0[[#This Row],[Adj Close]]/E571-1)</f>
        <v/>
      </c>
      <c r="G570" s="29">
        <v>40392</v>
      </c>
      <c r="H570"/>
      <c r="I570" s="33" t="str">
        <f>IF(ISBLANK(H571),"",Long1[[#This Row],[Adj Close]]/H571-1)</f>
        <v/>
      </c>
      <c r="J570" s="37">
        <v>40392</v>
      </c>
      <c r="K570"/>
      <c r="L570" s="36" t="str">
        <f>IF(ISBLANK(K571),"",Long2[[#This Row],[Adj Close]]/K571-1)</f>
        <v/>
      </c>
      <c r="M570" s="29">
        <v>40392</v>
      </c>
      <c r="O570" s="33" t="str">
        <f>IF(ISBLANK(N571),"",Long3[[#This Row],[Adj Close]]/N571-1)</f>
        <v/>
      </c>
      <c r="P570" s="37">
        <v>40392</v>
      </c>
      <c r="R570" s="36" t="str">
        <f>IF(ISBLANK(Q571),"",Long4[[#This Row],[Adj Close]]/Q571-1)</f>
        <v/>
      </c>
      <c r="V570" s="37">
        <v>40392</v>
      </c>
      <c r="X570" s="36" t="str">
        <f>IF(ISBLANK(W571),"",Long6[[#This Row],[Adj Close]]/W571-1)</f>
        <v/>
      </c>
      <c r="AE570" s="29">
        <v>40392</v>
      </c>
      <c r="AG570" s="33" t="str">
        <f>IF(ISBLANK(AF571),"",Short0[[#This Row],[Adj Close]]/AF571-1)</f>
        <v/>
      </c>
      <c r="AH570" s="37">
        <v>40392</v>
      </c>
      <c r="AJ570" s="36" t="str">
        <f>IF(ISBLANK(AI571),"",Short1[[#This Row],[Adj Close]]/AI571-1)</f>
        <v/>
      </c>
      <c r="AK570" s="29">
        <v>40392</v>
      </c>
      <c r="AM570" s="33" t="str">
        <f>IF(ISBLANK(AL571),"",Short2[[#This Row],[Adj Close]]/AL571-1)</f>
        <v/>
      </c>
    </row>
    <row r="571" spans="1:39" x14ac:dyDescent="0.25">
      <c r="A571" s="37">
        <v>40385</v>
      </c>
      <c r="B571" s="39">
        <v>1101.599976</v>
      </c>
      <c r="C571" s="36">
        <f>IF(ISBLANK(B572), "", GSPC[[#This Row],[Adj Close]]/B572-1)</f>
        <v>-9.6136430750515256E-4</v>
      </c>
      <c r="D571" s="37">
        <v>40385</v>
      </c>
      <c r="E571"/>
      <c r="F571" s="36" t="str">
        <f>IF(ISBLANK(E572), "", Long0[[#This Row],[Adj Close]]/E572-1)</f>
        <v/>
      </c>
      <c r="G571" s="29">
        <v>40385</v>
      </c>
      <c r="H571"/>
      <c r="I571" s="33" t="str">
        <f>IF(ISBLANK(H572),"",Long1[[#This Row],[Adj Close]]/H572-1)</f>
        <v/>
      </c>
      <c r="J571" s="37">
        <v>40385</v>
      </c>
      <c r="K571"/>
      <c r="L571" s="36" t="str">
        <f>IF(ISBLANK(K572),"",Long2[[#This Row],[Adj Close]]/K572-1)</f>
        <v/>
      </c>
      <c r="M571" s="29">
        <v>40385</v>
      </c>
      <c r="O571" s="33" t="str">
        <f>IF(ISBLANK(N572),"",Long3[[#This Row],[Adj Close]]/N572-1)</f>
        <v/>
      </c>
      <c r="P571" s="37">
        <v>40385</v>
      </c>
      <c r="R571" s="36" t="str">
        <f>IF(ISBLANK(Q572),"",Long4[[#This Row],[Adj Close]]/Q572-1)</f>
        <v/>
      </c>
      <c r="V571" s="37">
        <v>40385</v>
      </c>
      <c r="X571" s="36" t="str">
        <f>IF(ISBLANK(W572),"",Long6[[#This Row],[Adj Close]]/W572-1)</f>
        <v/>
      </c>
      <c r="AE571" s="29">
        <v>40385</v>
      </c>
      <c r="AG571" s="33" t="str">
        <f>IF(ISBLANK(AF572),"",Short0[[#This Row],[Adj Close]]/AF572-1)</f>
        <v/>
      </c>
      <c r="AH571" s="37">
        <v>40385</v>
      </c>
      <c r="AJ571" s="36" t="str">
        <f>IF(ISBLANK(AI572),"",Short1[[#This Row],[Adj Close]]/AI572-1)</f>
        <v/>
      </c>
      <c r="AK571" s="29">
        <v>40385</v>
      </c>
      <c r="AM571" s="33" t="str">
        <f>IF(ISBLANK(AL572),"",Short2[[#This Row],[Adj Close]]/AL572-1)</f>
        <v/>
      </c>
    </row>
    <row r="572" spans="1:39" x14ac:dyDescent="0.25">
      <c r="A572" s="37">
        <v>40378</v>
      </c>
      <c r="B572" s="39">
        <v>1102.660034</v>
      </c>
      <c r="C572" s="36">
        <f>IF(ISBLANK(B573), "", GSPC[[#This Row],[Adj Close]]/B573-1)</f>
        <v>3.5478203011239717E-2</v>
      </c>
      <c r="D572" s="37">
        <v>40378</v>
      </c>
      <c r="E572"/>
      <c r="F572" s="36" t="str">
        <f>IF(ISBLANK(E573), "", Long0[[#This Row],[Adj Close]]/E573-1)</f>
        <v/>
      </c>
      <c r="G572" s="29">
        <v>40378</v>
      </c>
      <c r="H572"/>
      <c r="I572" s="33" t="str">
        <f>IF(ISBLANK(H573),"",Long1[[#This Row],[Adj Close]]/H573-1)</f>
        <v/>
      </c>
      <c r="J572" s="37">
        <v>40378</v>
      </c>
      <c r="K572"/>
      <c r="L572" s="36" t="str">
        <f>IF(ISBLANK(K573),"",Long2[[#This Row],[Adj Close]]/K573-1)</f>
        <v/>
      </c>
      <c r="M572" s="29">
        <v>40378</v>
      </c>
      <c r="O572" s="33" t="str">
        <f>IF(ISBLANK(N573),"",Long3[[#This Row],[Adj Close]]/N573-1)</f>
        <v/>
      </c>
      <c r="P572" s="37">
        <v>40378</v>
      </c>
      <c r="R572" s="36" t="str">
        <f>IF(ISBLANK(Q573),"",Long4[[#This Row],[Adj Close]]/Q573-1)</f>
        <v/>
      </c>
      <c r="V572" s="37">
        <v>40378</v>
      </c>
      <c r="X572" s="36" t="str">
        <f>IF(ISBLANK(W573),"",Long6[[#This Row],[Adj Close]]/W573-1)</f>
        <v/>
      </c>
      <c r="AE572" s="29">
        <v>40378</v>
      </c>
      <c r="AG572" s="33" t="str">
        <f>IF(ISBLANK(AF573),"",Short0[[#This Row],[Adj Close]]/AF573-1)</f>
        <v/>
      </c>
      <c r="AH572" s="37">
        <v>40378</v>
      </c>
      <c r="AJ572" s="36" t="str">
        <f>IF(ISBLANK(AI573),"",Short1[[#This Row],[Adj Close]]/AI573-1)</f>
        <v/>
      </c>
      <c r="AK572" s="29">
        <v>40378</v>
      </c>
      <c r="AM572" s="33" t="str">
        <f>IF(ISBLANK(AL573),"",Short2[[#This Row],[Adj Close]]/AL573-1)</f>
        <v/>
      </c>
    </row>
    <row r="573" spans="1:39" x14ac:dyDescent="0.25">
      <c r="A573" s="37">
        <v>40371</v>
      </c>
      <c r="B573" s="39">
        <v>1064.880005</v>
      </c>
      <c r="C573" s="36">
        <f>IF(ISBLANK(B574), "", GSPC[[#This Row],[Adj Close]]/B574-1)</f>
        <v>-1.213399056850506E-2</v>
      </c>
      <c r="D573" s="37">
        <v>40371</v>
      </c>
      <c r="E573"/>
      <c r="F573" s="36" t="str">
        <f>IF(ISBLANK(E574), "", Long0[[#This Row],[Adj Close]]/E574-1)</f>
        <v/>
      </c>
      <c r="G573" s="29">
        <v>40371</v>
      </c>
      <c r="H573"/>
      <c r="I573" s="33" t="str">
        <f>IF(ISBLANK(H574),"",Long1[[#This Row],[Adj Close]]/H574-1)</f>
        <v/>
      </c>
      <c r="J573" s="37">
        <v>40371</v>
      </c>
      <c r="K573"/>
      <c r="L573" s="36" t="str">
        <f>IF(ISBLANK(K574),"",Long2[[#This Row],[Adj Close]]/K574-1)</f>
        <v/>
      </c>
      <c r="M573" s="29">
        <v>40371</v>
      </c>
      <c r="O573" s="33" t="str">
        <f>IF(ISBLANK(N574),"",Long3[[#This Row],[Adj Close]]/N574-1)</f>
        <v/>
      </c>
      <c r="P573" s="37">
        <v>40371</v>
      </c>
      <c r="R573" s="36" t="str">
        <f>IF(ISBLANK(Q574),"",Long4[[#This Row],[Adj Close]]/Q574-1)</f>
        <v/>
      </c>
      <c r="V573" s="37">
        <v>40371</v>
      </c>
      <c r="X573" s="36" t="str">
        <f>IF(ISBLANK(W574),"",Long6[[#This Row],[Adj Close]]/W574-1)</f>
        <v/>
      </c>
      <c r="AE573" s="29">
        <v>40371</v>
      </c>
      <c r="AG573" s="33" t="str">
        <f>IF(ISBLANK(AF574),"",Short0[[#This Row],[Adj Close]]/AF574-1)</f>
        <v/>
      </c>
      <c r="AH573" s="37">
        <v>40371</v>
      </c>
      <c r="AJ573" s="36" t="str">
        <f>IF(ISBLANK(AI574),"",Short1[[#This Row],[Adj Close]]/AI574-1)</f>
        <v/>
      </c>
      <c r="AK573" s="29">
        <v>40371</v>
      </c>
      <c r="AM573" s="33" t="str">
        <f>IF(ISBLANK(AL574),"",Short2[[#This Row],[Adj Close]]/AL574-1)</f>
        <v/>
      </c>
    </row>
    <row r="574" spans="1:39" x14ac:dyDescent="0.25">
      <c r="A574" s="37">
        <v>40364</v>
      </c>
      <c r="B574" s="39">
        <v>1077.959961</v>
      </c>
      <c r="C574" s="36">
        <f>IF(ISBLANK(B575), "", GSPC[[#This Row],[Adj Close]]/B575-1)</f>
        <v>5.415707629655353E-2</v>
      </c>
      <c r="D574" s="37">
        <v>40364</v>
      </c>
      <c r="E574"/>
      <c r="F574" s="36" t="str">
        <f>IF(ISBLANK(E575), "", Long0[[#This Row],[Adj Close]]/E575-1)</f>
        <v/>
      </c>
      <c r="G574" s="29">
        <v>40364</v>
      </c>
      <c r="H574"/>
      <c r="I574" s="33" t="str">
        <f>IF(ISBLANK(H575),"",Long1[[#This Row],[Adj Close]]/H575-1)</f>
        <v/>
      </c>
      <c r="J574" s="37">
        <v>40364</v>
      </c>
      <c r="K574"/>
      <c r="L574" s="36" t="str">
        <f>IF(ISBLANK(K575),"",Long2[[#This Row],[Adj Close]]/K575-1)</f>
        <v/>
      </c>
      <c r="M574" s="29">
        <v>40364</v>
      </c>
      <c r="O574" s="33" t="str">
        <f>IF(ISBLANK(N575),"",Long3[[#This Row],[Adj Close]]/N575-1)</f>
        <v/>
      </c>
      <c r="P574" s="37">
        <v>40364</v>
      </c>
      <c r="R574" s="36" t="str">
        <f>IF(ISBLANK(Q575),"",Long4[[#This Row],[Adj Close]]/Q575-1)</f>
        <v/>
      </c>
      <c r="V574" s="37">
        <v>40364</v>
      </c>
      <c r="X574" s="36" t="str">
        <f>IF(ISBLANK(W575),"",Long6[[#This Row],[Adj Close]]/W575-1)</f>
        <v/>
      </c>
      <c r="AE574" s="29">
        <v>40364</v>
      </c>
      <c r="AG574" s="33" t="str">
        <f>IF(ISBLANK(AF575),"",Short0[[#This Row],[Adj Close]]/AF575-1)</f>
        <v/>
      </c>
      <c r="AH574" s="37">
        <v>40364</v>
      </c>
      <c r="AJ574" s="36" t="str">
        <f>IF(ISBLANK(AI575),"",Short1[[#This Row],[Adj Close]]/AI575-1)</f>
        <v/>
      </c>
      <c r="AK574" s="29">
        <v>40364</v>
      </c>
      <c r="AM574" s="33" t="str">
        <f>IF(ISBLANK(AL575),"",Short2[[#This Row],[Adj Close]]/AL575-1)</f>
        <v/>
      </c>
    </row>
    <row r="575" spans="1:39" x14ac:dyDescent="0.25">
      <c r="A575" s="37">
        <v>40357</v>
      </c>
      <c r="B575" s="39">
        <v>1022.580017</v>
      </c>
      <c r="C575" s="36">
        <f>IF(ISBLANK(B576), "", GSPC[[#This Row],[Adj Close]]/B576-1)</f>
        <v>-5.0317612556952218E-2</v>
      </c>
      <c r="D575" s="37">
        <v>40357</v>
      </c>
      <c r="E575"/>
      <c r="F575" s="36" t="str">
        <f>IF(ISBLANK(E576), "", Long0[[#This Row],[Adj Close]]/E576-1)</f>
        <v/>
      </c>
      <c r="G575" s="29">
        <v>40357</v>
      </c>
      <c r="H575"/>
      <c r="I575" s="33" t="str">
        <f>IF(ISBLANK(H576),"",Long1[[#This Row],[Adj Close]]/H576-1)</f>
        <v/>
      </c>
      <c r="J575" s="37">
        <v>40357</v>
      </c>
      <c r="K575"/>
      <c r="L575" s="36" t="str">
        <f>IF(ISBLANK(K576),"",Long2[[#This Row],[Adj Close]]/K576-1)</f>
        <v/>
      </c>
      <c r="M575" s="29">
        <v>40357</v>
      </c>
      <c r="O575" s="33" t="str">
        <f>IF(ISBLANK(N576),"",Long3[[#This Row],[Adj Close]]/N576-1)</f>
        <v/>
      </c>
      <c r="P575" s="37">
        <v>40357</v>
      </c>
      <c r="R575" s="36" t="str">
        <f>IF(ISBLANK(Q576),"",Long4[[#This Row],[Adj Close]]/Q576-1)</f>
        <v/>
      </c>
      <c r="V575" s="37">
        <v>40357</v>
      </c>
      <c r="X575" s="36" t="str">
        <f>IF(ISBLANK(W576),"",Long6[[#This Row],[Adj Close]]/W576-1)</f>
        <v/>
      </c>
      <c r="AE575" s="29">
        <v>40357</v>
      </c>
      <c r="AG575" s="33" t="str">
        <f>IF(ISBLANK(AF576),"",Short0[[#This Row],[Adj Close]]/AF576-1)</f>
        <v/>
      </c>
      <c r="AH575" s="37">
        <v>40357</v>
      </c>
      <c r="AJ575" s="36" t="str">
        <f>IF(ISBLANK(AI576),"",Short1[[#This Row],[Adj Close]]/AI576-1)</f>
        <v/>
      </c>
      <c r="AK575" s="29">
        <v>40357</v>
      </c>
      <c r="AM575" s="33" t="str">
        <f>IF(ISBLANK(AL576),"",Short2[[#This Row],[Adj Close]]/AL576-1)</f>
        <v/>
      </c>
    </row>
    <row r="576" spans="1:39" x14ac:dyDescent="0.25">
      <c r="A576" s="37">
        <v>40350</v>
      </c>
      <c r="B576" s="39">
        <v>1076.76001</v>
      </c>
      <c r="C576" s="36">
        <f>IF(ISBLANK(B577), "", GSPC[[#This Row],[Adj Close]]/B577-1)</f>
        <v>-3.6464997749774075E-2</v>
      </c>
      <c r="D576" s="37">
        <v>40350</v>
      </c>
      <c r="E576"/>
      <c r="F576" s="36" t="str">
        <f>IF(ISBLANK(E577), "", Long0[[#This Row],[Adj Close]]/E577-1)</f>
        <v/>
      </c>
      <c r="G576" s="29">
        <v>40350</v>
      </c>
      <c r="H576"/>
      <c r="I576" s="33" t="str">
        <f>IF(ISBLANK(H577),"",Long1[[#This Row],[Adj Close]]/H577-1)</f>
        <v/>
      </c>
      <c r="J576" s="37">
        <v>40350</v>
      </c>
      <c r="K576"/>
      <c r="L576" s="36" t="str">
        <f>IF(ISBLANK(K577),"",Long2[[#This Row],[Adj Close]]/K577-1)</f>
        <v/>
      </c>
      <c r="M576" s="29">
        <v>40350</v>
      </c>
      <c r="O576" s="33" t="str">
        <f>IF(ISBLANK(N577),"",Long3[[#This Row],[Adj Close]]/N577-1)</f>
        <v/>
      </c>
      <c r="P576" s="37">
        <v>40350</v>
      </c>
      <c r="R576" s="36" t="str">
        <f>IF(ISBLANK(Q577),"",Long4[[#This Row],[Adj Close]]/Q577-1)</f>
        <v/>
      </c>
      <c r="V576" s="37">
        <v>40350</v>
      </c>
      <c r="X576" s="36" t="str">
        <f>IF(ISBLANK(W577),"",Long6[[#This Row],[Adj Close]]/W577-1)</f>
        <v/>
      </c>
      <c r="AE576" s="29">
        <v>40350</v>
      </c>
      <c r="AG576" s="33" t="str">
        <f>IF(ISBLANK(AF577),"",Short0[[#This Row],[Adj Close]]/AF577-1)</f>
        <v/>
      </c>
      <c r="AH576" s="37">
        <v>40350</v>
      </c>
      <c r="AJ576" s="36" t="str">
        <f>IF(ISBLANK(AI577),"",Short1[[#This Row],[Adj Close]]/AI577-1)</f>
        <v/>
      </c>
      <c r="AK576" s="29">
        <v>40350</v>
      </c>
      <c r="AM576" s="33" t="str">
        <f>IF(ISBLANK(AL577),"",Short2[[#This Row],[Adj Close]]/AL577-1)</f>
        <v/>
      </c>
    </row>
    <row r="577" spans="1:39" x14ac:dyDescent="0.25">
      <c r="A577" s="37">
        <v>40343</v>
      </c>
      <c r="B577" s="39">
        <v>1117.51001</v>
      </c>
      <c r="C577" s="36">
        <f>IF(ISBLANK(B578), "", GSPC[[#This Row],[Adj Close]]/B578-1)</f>
        <v>2.373583232838028E-2</v>
      </c>
      <c r="D577" s="37">
        <v>40343</v>
      </c>
      <c r="E577"/>
      <c r="F577" s="36" t="str">
        <f>IF(ISBLANK(E578), "", Long0[[#This Row],[Adj Close]]/E578-1)</f>
        <v/>
      </c>
      <c r="G577" s="29">
        <v>40343</v>
      </c>
      <c r="H577"/>
      <c r="I577" s="33" t="str">
        <f>IF(ISBLANK(H578),"",Long1[[#This Row],[Adj Close]]/H578-1)</f>
        <v/>
      </c>
      <c r="J577" s="37">
        <v>40343</v>
      </c>
      <c r="K577"/>
      <c r="L577" s="36" t="str">
        <f>IF(ISBLANK(K578),"",Long2[[#This Row],[Adj Close]]/K578-1)</f>
        <v/>
      </c>
      <c r="M577" s="29">
        <v>40343</v>
      </c>
      <c r="O577" s="33" t="str">
        <f>IF(ISBLANK(N578),"",Long3[[#This Row],[Adj Close]]/N578-1)</f>
        <v/>
      </c>
      <c r="P577" s="37">
        <v>40343</v>
      </c>
      <c r="R577" s="36" t="str">
        <f>IF(ISBLANK(Q578),"",Long4[[#This Row],[Adj Close]]/Q578-1)</f>
        <v/>
      </c>
      <c r="V577" s="37">
        <v>40343</v>
      </c>
      <c r="X577" s="36" t="str">
        <f>IF(ISBLANK(W578),"",Long6[[#This Row],[Adj Close]]/W578-1)</f>
        <v/>
      </c>
      <c r="AE577" s="29">
        <v>40343</v>
      </c>
      <c r="AG577" s="33" t="str">
        <f>IF(ISBLANK(AF578),"",Short0[[#This Row],[Adj Close]]/AF578-1)</f>
        <v/>
      </c>
      <c r="AH577" s="37">
        <v>40343</v>
      </c>
      <c r="AJ577" s="36" t="str">
        <f>IF(ISBLANK(AI578),"",Short1[[#This Row],[Adj Close]]/AI578-1)</f>
        <v/>
      </c>
      <c r="AK577" s="29">
        <v>40343</v>
      </c>
      <c r="AM577" s="33" t="str">
        <f>IF(ISBLANK(AL578),"",Short2[[#This Row],[Adj Close]]/AL578-1)</f>
        <v/>
      </c>
    </row>
    <row r="578" spans="1:39" x14ac:dyDescent="0.25">
      <c r="A578" s="37">
        <v>40336</v>
      </c>
      <c r="B578" s="39">
        <v>1091.599976</v>
      </c>
      <c r="C578" s="36">
        <f>IF(ISBLANK(B579), "", GSPC[[#This Row],[Adj Close]]/B579-1)</f>
        <v>2.5092001797892616E-2</v>
      </c>
      <c r="D578" s="37">
        <v>40336</v>
      </c>
      <c r="E578"/>
      <c r="F578" s="36" t="str">
        <f>IF(ISBLANK(E579), "", Long0[[#This Row],[Adj Close]]/E579-1)</f>
        <v/>
      </c>
      <c r="G578" s="29">
        <v>40336</v>
      </c>
      <c r="H578"/>
      <c r="I578" s="33" t="str">
        <f>IF(ISBLANK(H579),"",Long1[[#This Row],[Adj Close]]/H579-1)</f>
        <v/>
      </c>
      <c r="J578" s="37">
        <v>40336</v>
      </c>
      <c r="K578"/>
      <c r="L578" s="36" t="str">
        <f>IF(ISBLANK(K579),"",Long2[[#This Row],[Adj Close]]/K579-1)</f>
        <v/>
      </c>
      <c r="M578" s="29">
        <v>40336</v>
      </c>
      <c r="O578" s="33" t="str">
        <f>IF(ISBLANK(N579),"",Long3[[#This Row],[Adj Close]]/N579-1)</f>
        <v/>
      </c>
      <c r="P578" s="37">
        <v>40336</v>
      </c>
      <c r="R578" s="36" t="str">
        <f>IF(ISBLANK(Q579),"",Long4[[#This Row],[Adj Close]]/Q579-1)</f>
        <v/>
      </c>
      <c r="V578" s="37">
        <v>40336</v>
      </c>
      <c r="X578" s="36" t="str">
        <f>IF(ISBLANK(W579),"",Long6[[#This Row],[Adj Close]]/W579-1)</f>
        <v/>
      </c>
      <c r="AE578" s="29">
        <v>40336</v>
      </c>
      <c r="AG578" s="33" t="str">
        <f>IF(ISBLANK(AF579),"",Short0[[#This Row],[Adj Close]]/AF579-1)</f>
        <v/>
      </c>
      <c r="AH578" s="37">
        <v>40336</v>
      </c>
      <c r="AJ578" s="36" t="str">
        <f>IF(ISBLANK(AI579),"",Short1[[#This Row],[Adj Close]]/AI579-1)</f>
        <v/>
      </c>
      <c r="AK578" s="29">
        <v>40336</v>
      </c>
      <c r="AM578" s="33" t="str">
        <f>IF(ISBLANK(AL579),"",Short2[[#This Row],[Adj Close]]/AL579-1)</f>
        <v/>
      </c>
    </row>
    <row r="579" spans="1:39" x14ac:dyDescent="0.25">
      <c r="A579" s="37">
        <v>40329</v>
      </c>
      <c r="B579" s="39">
        <v>1064.880005</v>
      </c>
      <c r="C579" s="36">
        <f>IF(ISBLANK(B580), "", GSPC[[#This Row],[Adj Close]]/B580-1)</f>
        <v>-2.2516801052339108E-2</v>
      </c>
      <c r="D579" s="37">
        <v>40329</v>
      </c>
      <c r="E579"/>
      <c r="F579" s="36" t="str">
        <f>IF(ISBLANK(E580), "", Long0[[#This Row],[Adj Close]]/E580-1)</f>
        <v/>
      </c>
      <c r="G579" s="29">
        <v>40329</v>
      </c>
      <c r="H579"/>
      <c r="I579" s="33" t="str">
        <f>IF(ISBLANK(H580),"",Long1[[#This Row],[Adj Close]]/H580-1)</f>
        <v/>
      </c>
      <c r="J579" s="37">
        <v>40329</v>
      </c>
      <c r="K579"/>
      <c r="L579" s="36" t="str">
        <f>IF(ISBLANK(K580),"",Long2[[#This Row],[Adj Close]]/K580-1)</f>
        <v/>
      </c>
      <c r="M579" s="29">
        <v>40329</v>
      </c>
      <c r="O579" s="33" t="str">
        <f>IF(ISBLANK(N580),"",Long3[[#This Row],[Adj Close]]/N580-1)</f>
        <v/>
      </c>
      <c r="P579" s="37">
        <v>40329</v>
      </c>
      <c r="R579" s="36" t="str">
        <f>IF(ISBLANK(Q580),"",Long4[[#This Row],[Adj Close]]/Q580-1)</f>
        <v/>
      </c>
      <c r="V579" s="37">
        <v>40329</v>
      </c>
      <c r="X579" s="36" t="str">
        <f>IF(ISBLANK(W580),"",Long6[[#This Row],[Adj Close]]/W580-1)</f>
        <v/>
      </c>
      <c r="AE579" s="29">
        <v>40329</v>
      </c>
      <c r="AG579" s="33" t="str">
        <f>IF(ISBLANK(AF580),"",Short0[[#This Row],[Adj Close]]/AF580-1)</f>
        <v/>
      </c>
      <c r="AH579" s="37">
        <v>40329</v>
      </c>
      <c r="AJ579" s="36" t="str">
        <f>IF(ISBLANK(AI580),"",Short1[[#This Row],[Adj Close]]/AI580-1)</f>
        <v/>
      </c>
      <c r="AK579" s="29">
        <v>40329</v>
      </c>
      <c r="AM579" s="33" t="str">
        <f>IF(ISBLANK(AL580),"",Short2[[#This Row],[Adj Close]]/AL580-1)</f>
        <v/>
      </c>
    </row>
    <row r="580" spans="1:39" x14ac:dyDescent="0.25">
      <c r="A580" s="37">
        <v>40322</v>
      </c>
      <c r="B580" s="39">
        <v>1089.410034</v>
      </c>
      <c r="C580" s="36">
        <f>IF(ISBLANK(B581), "", GSPC[[#This Row],[Adj Close]]/B581-1)</f>
        <v>1.581418504632337E-3</v>
      </c>
      <c r="D580" s="37">
        <v>40322</v>
      </c>
      <c r="E580"/>
      <c r="F580" s="36" t="str">
        <f>IF(ISBLANK(E581), "", Long0[[#This Row],[Adj Close]]/E581-1)</f>
        <v/>
      </c>
      <c r="G580" s="29">
        <v>40322</v>
      </c>
      <c r="H580"/>
      <c r="I580" s="33" t="str">
        <f>IF(ISBLANK(H581),"",Long1[[#This Row],[Adj Close]]/H581-1)</f>
        <v/>
      </c>
      <c r="J580" s="37">
        <v>40322</v>
      </c>
      <c r="K580"/>
      <c r="L580" s="36" t="str">
        <f>IF(ISBLANK(K581),"",Long2[[#This Row],[Adj Close]]/K581-1)</f>
        <v/>
      </c>
      <c r="M580" s="29">
        <v>40322</v>
      </c>
      <c r="O580" s="33" t="str">
        <f>IF(ISBLANK(N581),"",Long3[[#This Row],[Adj Close]]/N581-1)</f>
        <v/>
      </c>
      <c r="P580" s="37">
        <v>40322</v>
      </c>
      <c r="R580" s="36" t="str">
        <f>IF(ISBLANK(Q581),"",Long4[[#This Row],[Adj Close]]/Q581-1)</f>
        <v/>
      </c>
      <c r="V580" s="37">
        <v>40322</v>
      </c>
      <c r="X580" s="36" t="str">
        <f>IF(ISBLANK(W581),"",Long6[[#This Row],[Adj Close]]/W581-1)</f>
        <v/>
      </c>
      <c r="AE580" s="29">
        <v>40322</v>
      </c>
      <c r="AG580" s="33" t="str">
        <f>IF(ISBLANK(AF581),"",Short0[[#This Row],[Adj Close]]/AF581-1)</f>
        <v/>
      </c>
      <c r="AH580" s="37">
        <v>40322</v>
      </c>
      <c r="AJ580" s="36" t="str">
        <f>IF(ISBLANK(AI581),"",Short1[[#This Row],[Adj Close]]/AI581-1)</f>
        <v/>
      </c>
      <c r="AK580" s="29">
        <v>40322</v>
      </c>
      <c r="AM580" s="33" t="str">
        <f>IF(ISBLANK(AL581),"",Short2[[#This Row],[Adj Close]]/AL581-1)</f>
        <v/>
      </c>
    </row>
    <row r="581" spans="1:39" x14ac:dyDescent="0.25">
      <c r="A581" s="37">
        <v>40315</v>
      </c>
      <c r="B581" s="39">
        <v>1087.6899410000001</v>
      </c>
      <c r="C581" s="36">
        <f>IF(ISBLANK(B582), "", GSPC[[#This Row],[Adj Close]]/B582-1)</f>
        <v>-4.2256719074155624E-2</v>
      </c>
      <c r="D581" s="37">
        <v>40315</v>
      </c>
      <c r="E581"/>
      <c r="F581" s="36" t="str">
        <f>IF(ISBLANK(E582), "", Long0[[#This Row],[Adj Close]]/E582-1)</f>
        <v/>
      </c>
      <c r="G581" s="29">
        <v>40315</v>
      </c>
      <c r="H581"/>
      <c r="I581" s="33" t="str">
        <f>IF(ISBLANK(H582),"",Long1[[#This Row],[Adj Close]]/H582-1)</f>
        <v/>
      </c>
      <c r="J581" s="37">
        <v>40315</v>
      </c>
      <c r="K581"/>
      <c r="L581" s="36" t="str">
        <f>IF(ISBLANK(K582),"",Long2[[#This Row],[Adj Close]]/K582-1)</f>
        <v/>
      </c>
      <c r="M581" s="29">
        <v>40315</v>
      </c>
      <c r="O581" s="33" t="str">
        <f>IF(ISBLANK(N582),"",Long3[[#This Row],[Adj Close]]/N582-1)</f>
        <v/>
      </c>
      <c r="P581" s="37">
        <v>40315</v>
      </c>
      <c r="R581" s="36" t="str">
        <f>IF(ISBLANK(Q582),"",Long4[[#This Row],[Adj Close]]/Q582-1)</f>
        <v/>
      </c>
      <c r="V581" s="37">
        <v>40315</v>
      </c>
      <c r="X581" s="36" t="str">
        <f>IF(ISBLANK(W582),"",Long6[[#This Row],[Adj Close]]/W582-1)</f>
        <v/>
      </c>
      <c r="AE581" s="29">
        <v>40315</v>
      </c>
      <c r="AG581" s="33" t="str">
        <f>IF(ISBLANK(AF582),"",Short0[[#This Row],[Adj Close]]/AF582-1)</f>
        <v/>
      </c>
      <c r="AH581" s="37">
        <v>40315</v>
      </c>
      <c r="AJ581" s="36" t="str">
        <f>IF(ISBLANK(AI582),"",Short1[[#This Row],[Adj Close]]/AI582-1)</f>
        <v/>
      </c>
      <c r="AK581" s="29">
        <v>40315</v>
      </c>
      <c r="AM581" s="33" t="str">
        <f>IF(ISBLANK(AL582),"",Short2[[#This Row],[Adj Close]]/AL582-1)</f>
        <v/>
      </c>
    </row>
    <row r="582" spans="1:39" x14ac:dyDescent="0.25">
      <c r="A582" s="37">
        <v>40308</v>
      </c>
      <c r="B582" s="39">
        <v>1135.6800539999999</v>
      </c>
      <c r="C582" s="36">
        <f>IF(ISBLANK(B583), "", GSPC[[#This Row],[Adj Close]]/B583-1)</f>
        <v>2.2324687534545973E-2</v>
      </c>
      <c r="D582" s="37">
        <v>40308</v>
      </c>
      <c r="E582"/>
      <c r="F582" s="36" t="str">
        <f>IF(ISBLANK(E583), "", Long0[[#This Row],[Adj Close]]/E583-1)</f>
        <v/>
      </c>
      <c r="G582" s="29">
        <v>40308</v>
      </c>
      <c r="H582"/>
      <c r="I582" s="33" t="str">
        <f>IF(ISBLANK(H583),"",Long1[[#This Row],[Adj Close]]/H583-1)</f>
        <v/>
      </c>
      <c r="J582" s="37">
        <v>40308</v>
      </c>
      <c r="K582"/>
      <c r="L582" s="36" t="str">
        <f>IF(ISBLANK(K583),"",Long2[[#This Row],[Adj Close]]/K583-1)</f>
        <v/>
      </c>
      <c r="M582" s="29">
        <v>40308</v>
      </c>
      <c r="O582" s="33" t="str">
        <f>IF(ISBLANK(N583),"",Long3[[#This Row],[Adj Close]]/N583-1)</f>
        <v/>
      </c>
      <c r="P582" s="37">
        <v>40308</v>
      </c>
      <c r="R582" s="36" t="str">
        <f>IF(ISBLANK(Q583),"",Long4[[#This Row],[Adj Close]]/Q583-1)</f>
        <v/>
      </c>
      <c r="V582" s="37">
        <v>40308</v>
      </c>
      <c r="X582" s="36" t="str">
        <f>IF(ISBLANK(W583),"",Long6[[#This Row],[Adj Close]]/W583-1)</f>
        <v/>
      </c>
      <c r="AE582" s="29">
        <v>40308</v>
      </c>
      <c r="AG582" s="33" t="str">
        <f>IF(ISBLANK(AF583),"",Short0[[#This Row],[Adj Close]]/AF583-1)</f>
        <v/>
      </c>
      <c r="AH582" s="37">
        <v>40308</v>
      </c>
      <c r="AJ582" s="36" t="str">
        <f>IF(ISBLANK(AI583),"",Short1[[#This Row],[Adj Close]]/AI583-1)</f>
        <v/>
      </c>
      <c r="AK582" s="29">
        <v>40308</v>
      </c>
      <c r="AM582" s="33" t="str">
        <f>IF(ISBLANK(AL583),"",Short2[[#This Row],[Adj Close]]/AL583-1)</f>
        <v/>
      </c>
    </row>
    <row r="583" spans="1:39" x14ac:dyDescent="0.25">
      <c r="A583" s="37">
        <v>40301</v>
      </c>
      <c r="B583" s="39">
        <v>1110.880005</v>
      </c>
      <c r="C583" s="36">
        <f>IF(ISBLANK(B584), "", GSPC[[#This Row],[Adj Close]]/B584-1)</f>
        <v>-6.3883524567602379E-2</v>
      </c>
      <c r="D583" s="37">
        <v>40301</v>
      </c>
      <c r="E583"/>
      <c r="F583" s="36" t="str">
        <f>IF(ISBLANK(E584), "", Long0[[#This Row],[Adj Close]]/E584-1)</f>
        <v/>
      </c>
      <c r="G583" s="29">
        <v>40301</v>
      </c>
      <c r="H583"/>
      <c r="I583" s="33" t="str">
        <f>IF(ISBLANK(H584),"",Long1[[#This Row],[Adj Close]]/H584-1)</f>
        <v/>
      </c>
      <c r="J583" s="37">
        <v>40301</v>
      </c>
      <c r="K583"/>
      <c r="L583" s="36" t="str">
        <f>IF(ISBLANK(K584),"",Long2[[#This Row],[Adj Close]]/K584-1)</f>
        <v/>
      </c>
      <c r="M583" s="29">
        <v>40301</v>
      </c>
      <c r="O583" s="33" t="str">
        <f>IF(ISBLANK(N584),"",Long3[[#This Row],[Adj Close]]/N584-1)</f>
        <v/>
      </c>
      <c r="P583" s="37">
        <v>40301</v>
      </c>
      <c r="R583" s="36" t="str">
        <f>IF(ISBLANK(Q584),"",Long4[[#This Row],[Adj Close]]/Q584-1)</f>
        <v/>
      </c>
      <c r="V583" s="37">
        <v>40301</v>
      </c>
      <c r="X583" s="36" t="str">
        <f>IF(ISBLANK(W584),"",Long6[[#This Row],[Adj Close]]/W584-1)</f>
        <v/>
      </c>
      <c r="AE583" s="29">
        <v>40301</v>
      </c>
      <c r="AG583" s="33" t="str">
        <f>IF(ISBLANK(AF584),"",Short0[[#This Row],[Adj Close]]/AF584-1)</f>
        <v/>
      </c>
      <c r="AH583" s="37">
        <v>40301</v>
      </c>
      <c r="AJ583" s="36" t="str">
        <f>IF(ISBLANK(AI584),"",Short1[[#This Row],[Adj Close]]/AI584-1)</f>
        <v/>
      </c>
      <c r="AK583" s="29">
        <v>40301</v>
      </c>
      <c r="AM583" s="33" t="str">
        <f>IF(ISBLANK(AL584),"",Short2[[#This Row],[Adj Close]]/AL584-1)</f>
        <v/>
      </c>
    </row>
    <row r="584" spans="1:39" x14ac:dyDescent="0.25">
      <c r="A584" s="37">
        <v>40294</v>
      </c>
      <c r="B584" s="39">
        <v>1186.6899410000001</v>
      </c>
      <c r="C584" s="36">
        <f>IF(ISBLANK(B585), "", GSPC[[#This Row],[Adj Close]]/B585-1)</f>
        <v>-2.5129869275132832E-2</v>
      </c>
      <c r="D584" s="37">
        <v>40294</v>
      </c>
      <c r="E584"/>
      <c r="F584" s="36" t="str">
        <f>IF(ISBLANK(E585), "", Long0[[#This Row],[Adj Close]]/E585-1)</f>
        <v/>
      </c>
      <c r="G584" s="29">
        <v>40294</v>
      </c>
      <c r="H584"/>
      <c r="I584" s="33" t="str">
        <f>IF(ISBLANK(H585),"",Long1[[#This Row],[Adj Close]]/H585-1)</f>
        <v/>
      </c>
      <c r="J584" s="37">
        <v>40294</v>
      </c>
      <c r="K584"/>
      <c r="L584" s="36" t="str">
        <f>IF(ISBLANK(K585),"",Long2[[#This Row],[Adj Close]]/K585-1)</f>
        <v/>
      </c>
      <c r="M584" s="29">
        <v>40294</v>
      </c>
      <c r="O584" s="33" t="str">
        <f>IF(ISBLANK(N585),"",Long3[[#This Row],[Adj Close]]/N585-1)</f>
        <v/>
      </c>
      <c r="P584" s="37">
        <v>40294</v>
      </c>
      <c r="R584" s="36" t="str">
        <f>IF(ISBLANK(Q585),"",Long4[[#This Row],[Adj Close]]/Q585-1)</f>
        <v/>
      </c>
      <c r="V584" s="37">
        <v>40294</v>
      </c>
      <c r="X584" s="36" t="str">
        <f>IF(ISBLANK(W585),"",Long6[[#This Row],[Adj Close]]/W585-1)</f>
        <v/>
      </c>
      <c r="AE584" s="29">
        <v>40294</v>
      </c>
      <c r="AG584" s="33" t="str">
        <f>IF(ISBLANK(AF585),"",Short0[[#This Row],[Adj Close]]/AF585-1)</f>
        <v/>
      </c>
      <c r="AH584" s="37">
        <v>40294</v>
      </c>
      <c r="AJ584" s="36" t="str">
        <f>IF(ISBLANK(AI585),"",Short1[[#This Row],[Adj Close]]/AI585-1)</f>
        <v/>
      </c>
      <c r="AK584" s="29">
        <v>40294</v>
      </c>
      <c r="AM584" s="33" t="str">
        <f>IF(ISBLANK(AL585),"",Short2[[#This Row],[Adj Close]]/AL585-1)</f>
        <v/>
      </c>
    </row>
    <row r="585" spans="1:39" x14ac:dyDescent="0.25">
      <c r="A585" s="37">
        <v>40287</v>
      </c>
      <c r="B585" s="39">
        <v>1217.280029</v>
      </c>
      <c r="C585" s="36">
        <f>IF(ISBLANK(B586), "", GSPC[[#This Row],[Adj Close]]/B586-1)</f>
        <v>2.1096712518363425E-2</v>
      </c>
      <c r="D585" s="37">
        <v>40287</v>
      </c>
      <c r="E585"/>
      <c r="F585" s="36" t="str">
        <f>IF(ISBLANK(E586), "", Long0[[#This Row],[Adj Close]]/E586-1)</f>
        <v/>
      </c>
      <c r="G585" s="29">
        <v>40287</v>
      </c>
      <c r="H585"/>
      <c r="I585" s="33" t="str">
        <f>IF(ISBLANK(H586),"",Long1[[#This Row],[Adj Close]]/H586-1)</f>
        <v/>
      </c>
      <c r="J585" s="37">
        <v>40287</v>
      </c>
      <c r="K585"/>
      <c r="L585" s="36" t="str">
        <f>IF(ISBLANK(K586),"",Long2[[#This Row],[Adj Close]]/K586-1)</f>
        <v/>
      </c>
      <c r="M585" s="29">
        <v>40287</v>
      </c>
      <c r="O585" s="33" t="str">
        <f>IF(ISBLANK(N586),"",Long3[[#This Row],[Adj Close]]/N586-1)</f>
        <v/>
      </c>
      <c r="P585" s="37">
        <v>40287</v>
      </c>
      <c r="R585" s="36" t="str">
        <f>IF(ISBLANK(Q586),"",Long4[[#This Row],[Adj Close]]/Q586-1)</f>
        <v/>
      </c>
      <c r="V585" s="37">
        <v>40287</v>
      </c>
      <c r="X585" s="36" t="str">
        <f>IF(ISBLANK(W586),"",Long6[[#This Row],[Adj Close]]/W586-1)</f>
        <v/>
      </c>
      <c r="AE585" s="29">
        <v>40287</v>
      </c>
      <c r="AG585" s="33" t="str">
        <f>IF(ISBLANK(AF586),"",Short0[[#This Row],[Adj Close]]/AF586-1)</f>
        <v/>
      </c>
      <c r="AH585" s="37">
        <v>40287</v>
      </c>
      <c r="AJ585" s="36" t="str">
        <f>IF(ISBLANK(AI586),"",Short1[[#This Row],[Adj Close]]/AI586-1)</f>
        <v/>
      </c>
      <c r="AK585" s="29">
        <v>40287</v>
      </c>
      <c r="AM585" s="33" t="str">
        <f>IF(ISBLANK(AL586),"",Short2[[#This Row],[Adj Close]]/AL586-1)</f>
        <v/>
      </c>
    </row>
    <row r="586" spans="1:39" x14ac:dyDescent="0.25">
      <c r="A586" s="37">
        <v>40280</v>
      </c>
      <c r="B586" s="39">
        <v>1192.130005</v>
      </c>
      <c r="C586" s="36">
        <f>IF(ISBLANK(B587), "", GSPC[[#This Row],[Adj Close]]/B587-1)</f>
        <v>-1.8754573619375048E-3</v>
      </c>
      <c r="D586" s="37">
        <v>40280</v>
      </c>
      <c r="E586"/>
      <c r="F586" s="36" t="str">
        <f>IF(ISBLANK(E587), "", Long0[[#This Row],[Adj Close]]/E587-1)</f>
        <v/>
      </c>
      <c r="G586" s="29">
        <v>40280</v>
      </c>
      <c r="H586"/>
      <c r="I586" s="33" t="str">
        <f>IF(ISBLANK(H587),"",Long1[[#This Row],[Adj Close]]/H587-1)</f>
        <v/>
      </c>
      <c r="J586" s="37">
        <v>40280</v>
      </c>
      <c r="K586"/>
      <c r="L586" s="36" t="str">
        <f>IF(ISBLANK(K587),"",Long2[[#This Row],[Adj Close]]/K587-1)</f>
        <v/>
      </c>
      <c r="M586" s="29">
        <v>40280</v>
      </c>
      <c r="O586" s="33" t="str">
        <f>IF(ISBLANK(N587),"",Long3[[#This Row],[Adj Close]]/N587-1)</f>
        <v/>
      </c>
      <c r="P586" s="37">
        <v>40280</v>
      </c>
      <c r="R586" s="36" t="str">
        <f>IF(ISBLANK(Q587),"",Long4[[#This Row],[Adj Close]]/Q587-1)</f>
        <v/>
      </c>
      <c r="V586" s="37">
        <v>40280</v>
      </c>
      <c r="X586" s="36" t="str">
        <f>IF(ISBLANK(W587),"",Long6[[#This Row],[Adj Close]]/W587-1)</f>
        <v/>
      </c>
      <c r="AE586" s="29">
        <v>40280</v>
      </c>
      <c r="AG586" s="33" t="str">
        <f>IF(ISBLANK(AF587),"",Short0[[#This Row],[Adj Close]]/AF587-1)</f>
        <v/>
      </c>
      <c r="AH586" s="37">
        <v>40280</v>
      </c>
      <c r="AJ586" s="36" t="str">
        <f>IF(ISBLANK(AI587),"",Short1[[#This Row],[Adj Close]]/AI587-1)</f>
        <v/>
      </c>
      <c r="AK586" s="29">
        <v>40280</v>
      </c>
      <c r="AM586" s="33" t="str">
        <f>IF(ISBLANK(AL587),"",Short2[[#This Row],[Adj Close]]/AL587-1)</f>
        <v/>
      </c>
    </row>
    <row r="587" spans="1:39" x14ac:dyDescent="0.25">
      <c r="A587" s="37">
        <v>40273</v>
      </c>
      <c r="B587" s="39">
        <v>1194.369995</v>
      </c>
      <c r="C587" s="36">
        <f>IF(ISBLANK(B588), "", GSPC[[#This Row],[Adj Close]]/B588-1)</f>
        <v>1.3810389042907545E-2</v>
      </c>
      <c r="D587" s="37">
        <v>40273</v>
      </c>
      <c r="E587"/>
      <c r="F587" s="36" t="str">
        <f>IF(ISBLANK(E588), "", Long0[[#This Row],[Adj Close]]/E588-1)</f>
        <v/>
      </c>
      <c r="G587" s="29">
        <v>40273</v>
      </c>
      <c r="H587"/>
      <c r="I587" s="33" t="str">
        <f>IF(ISBLANK(H588),"",Long1[[#This Row],[Adj Close]]/H588-1)</f>
        <v/>
      </c>
      <c r="J587" s="37">
        <v>40273</v>
      </c>
      <c r="K587"/>
      <c r="L587" s="36" t="str">
        <f>IF(ISBLANK(K588),"",Long2[[#This Row],[Adj Close]]/K588-1)</f>
        <v/>
      </c>
      <c r="M587" s="29">
        <v>40273</v>
      </c>
      <c r="O587" s="33" t="str">
        <f>IF(ISBLANK(N588),"",Long3[[#This Row],[Adj Close]]/N588-1)</f>
        <v/>
      </c>
      <c r="P587" s="37">
        <v>40273</v>
      </c>
      <c r="R587" s="36" t="str">
        <f>IF(ISBLANK(Q588),"",Long4[[#This Row],[Adj Close]]/Q588-1)</f>
        <v/>
      </c>
      <c r="V587" s="37">
        <v>40273</v>
      </c>
      <c r="X587" s="36" t="str">
        <f>IF(ISBLANK(W588),"",Long6[[#This Row],[Adj Close]]/W588-1)</f>
        <v/>
      </c>
      <c r="AE587" s="29">
        <v>40273</v>
      </c>
      <c r="AG587" s="33" t="str">
        <f>IF(ISBLANK(AF588),"",Short0[[#This Row],[Adj Close]]/AF588-1)</f>
        <v/>
      </c>
      <c r="AH587" s="37">
        <v>40273</v>
      </c>
      <c r="AJ587" s="36" t="str">
        <f>IF(ISBLANK(AI588),"",Short1[[#This Row],[Adj Close]]/AI588-1)</f>
        <v/>
      </c>
      <c r="AK587" s="29">
        <v>40273</v>
      </c>
      <c r="AM587" s="33" t="str">
        <f>IF(ISBLANK(AL588),"",Short2[[#This Row],[Adj Close]]/AL588-1)</f>
        <v/>
      </c>
    </row>
    <row r="588" spans="1:39" x14ac:dyDescent="0.25">
      <c r="A588" s="37">
        <v>40266</v>
      </c>
      <c r="B588" s="39">
        <v>1178.099976</v>
      </c>
      <c r="C588" s="36">
        <f>IF(ISBLANK(B589), "", GSPC[[#This Row],[Adj Close]]/B589-1)</f>
        <v>9.8663715062332624E-3</v>
      </c>
      <c r="D588" s="37">
        <v>40266</v>
      </c>
      <c r="E588"/>
      <c r="F588" s="36" t="str">
        <f>IF(ISBLANK(E589), "", Long0[[#This Row],[Adj Close]]/E589-1)</f>
        <v/>
      </c>
      <c r="G588" s="29">
        <v>40266</v>
      </c>
      <c r="H588"/>
      <c r="I588" s="33" t="str">
        <f>IF(ISBLANK(H589),"",Long1[[#This Row],[Adj Close]]/H589-1)</f>
        <v/>
      </c>
      <c r="J588" s="37">
        <v>40266</v>
      </c>
      <c r="K588"/>
      <c r="L588" s="36" t="str">
        <f>IF(ISBLANK(K589),"",Long2[[#This Row],[Adj Close]]/K589-1)</f>
        <v/>
      </c>
      <c r="M588" s="29">
        <v>40266</v>
      </c>
      <c r="O588" s="33" t="str">
        <f>IF(ISBLANK(N589),"",Long3[[#This Row],[Adj Close]]/N589-1)</f>
        <v/>
      </c>
      <c r="P588" s="37">
        <v>40266</v>
      </c>
      <c r="R588" s="36" t="str">
        <f>IF(ISBLANK(Q589),"",Long4[[#This Row],[Adj Close]]/Q589-1)</f>
        <v/>
      </c>
      <c r="V588" s="37">
        <v>40266</v>
      </c>
      <c r="X588" s="36" t="str">
        <f>IF(ISBLANK(W589),"",Long6[[#This Row],[Adj Close]]/W589-1)</f>
        <v/>
      </c>
      <c r="AE588" s="29">
        <v>40266</v>
      </c>
      <c r="AG588" s="33" t="str">
        <f>IF(ISBLANK(AF589),"",Short0[[#This Row],[Adj Close]]/AF589-1)</f>
        <v/>
      </c>
      <c r="AH588" s="37">
        <v>40266</v>
      </c>
      <c r="AJ588" s="36" t="str">
        <f>IF(ISBLANK(AI589),"",Short1[[#This Row],[Adj Close]]/AI589-1)</f>
        <v/>
      </c>
      <c r="AK588" s="29">
        <v>40266</v>
      </c>
      <c r="AM588" s="33" t="str">
        <f>IF(ISBLANK(AL589),"",Short2[[#This Row],[Adj Close]]/AL589-1)</f>
        <v/>
      </c>
    </row>
    <row r="589" spans="1:39" x14ac:dyDescent="0.25">
      <c r="A589" s="37">
        <v>40259</v>
      </c>
      <c r="B589" s="39">
        <v>1166.589966</v>
      </c>
      <c r="C589" s="36">
        <f>IF(ISBLANK(B590), "", GSPC[[#This Row],[Adj Close]]/B590-1)</f>
        <v>5.7676884745025969E-3</v>
      </c>
      <c r="D589" s="37">
        <v>40259</v>
      </c>
      <c r="E589"/>
      <c r="F589" s="36" t="str">
        <f>IF(ISBLANK(E590), "", Long0[[#This Row],[Adj Close]]/E590-1)</f>
        <v/>
      </c>
      <c r="G589" s="29">
        <v>40259</v>
      </c>
      <c r="H589"/>
      <c r="I589" s="33" t="str">
        <f>IF(ISBLANK(H590),"",Long1[[#This Row],[Adj Close]]/H590-1)</f>
        <v/>
      </c>
      <c r="J589" s="37">
        <v>40259</v>
      </c>
      <c r="K589"/>
      <c r="L589" s="36" t="str">
        <f>IF(ISBLANK(K590),"",Long2[[#This Row],[Adj Close]]/K590-1)</f>
        <v/>
      </c>
      <c r="M589" s="29">
        <v>40259</v>
      </c>
      <c r="O589" s="33" t="str">
        <f>IF(ISBLANK(N590),"",Long3[[#This Row],[Adj Close]]/N590-1)</f>
        <v/>
      </c>
      <c r="P589" s="37">
        <v>40259</v>
      </c>
      <c r="R589" s="36" t="str">
        <f>IF(ISBLANK(Q590),"",Long4[[#This Row],[Adj Close]]/Q590-1)</f>
        <v/>
      </c>
      <c r="V589" s="37">
        <v>40259</v>
      </c>
      <c r="X589" s="36" t="str">
        <f>IF(ISBLANK(W590),"",Long6[[#This Row],[Adj Close]]/W590-1)</f>
        <v/>
      </c>
      <c r="AE589" s="29">
        <v>40259</v>
      </c>
      <c r="AG589" s="33" t="str">
        <f>IF(ISBLANK(AF590),"",Short0[[#This Row],[Adj Close]]/AF590-1)</f>
        <v/>
      </c>
      <c r="AH589" s="37">
        <v>40259</v>
      </c>
      <c r="AJ589" s="36" t="str">
        <f>IF(ISBLANK(AI590),"",Short1[[#This Row],[Adj Close]]/AI590-1)</f>
        <v/>
      </c>
      <c r="AK589" s="29">
        <v>40259</v>
      </c>
      <c r="AM589" s="33" t="str">
        <f>IF(ISBLANK(AL590),"",Short2[[#This Row],[Adj Close]]/AL590-1)</f>
        <v/>
      </c>
    </row>
    <row r="590" spans="1:39" x14ac:dyDescent="0.25">
      <c r="A590" s="37">
        <v>40252</v>
      </c>
      <c r="B590" s="39">
        <v>1159.900024</v>
      </c>
      <c r="C590" s="36">
        <f>IF(ISBLANK(B591), "", GSPC[[#This Row],[Adj Close]]/B591-1)</f>
        <v>8.6174958792466505E-3</v>
      </c>
      <c r="D590" s="37">
        <v>40252</v>
      </c>
      <c r="E590"/>
      <c r="F590" s="36" t="str">
        <f>IF(ISBLANK(E591), "", Long0[[#This Row],[Adj Close]]/E591-1)</f>
        <v/>
      </c>
      <c r="G590" s="29">
        <v>40252</v>
      </c>
      <c r="H590"/>
      <c r="I590" s="33" t="str">
        <f>IF(ISBLANK(H591),"",Long1[[#This Row],[Adj Close]]/H591-1)</f>
        <v/>
      </c>
      <c r="J590" s="37">
        <v>40252</v>
      </c>
      <c r="K590"/>
      <c r="L590" s="36" t="str">
        <f>IF(ISBLANK(K591),"",Long2[[#This Row],[Adj Close]]/K591-1)</f>
        <v/>
      </c>
      <c r="M590" s="29">
        <v>40252</v>
      </c>
      <c r="O590" s="33" t="str">
        <f>IF(ISBLANK(N591),"",Long3[[#This Row],[Adj Close]]/N591-1)</f>
        <v/>
      </c>
      <c r="P590" s="37">
        <v>40252</v>
      </c>
      <c r="R590" s="36" t="str">
        <f>IF(ISBLANK(Q591),"",Long4[[#This Row],[Adj Close]]/Q591-1)</f>
        <v/>
      </c>
      <c r="V590" s="37">
        <v>40252</v>
      </c>
      <c r="X590" s="36" t="str">
        <f>IF(ISBLANK(W591),"",Long6[[#This Row],[Adj Close]]/W591-1)</f>
        <v/>
      </c>
      <c r="AE590" s="29">
        <v>40252</v>
      </c>
      <c r="AG590" s="33" t="str">
        <f>IF(ISBLANK(AF591),"",Short0[[#This Row],[Adj Close]]/AF591-1)</f>
        <v/>
      </c>
      <c r="AH590" s="37">
        <v>40252</v>
      </c>
      <c r="AJ590" s="36" t="str">
        <f>IF(ISBLANK(AI591),"",Short1[[#This Row],[Adj Close]]/AI591-1)</f>
        <v/>
      </c>
      <c r="AK590" s="29">
        <v>40252</v>
      </c>
      <c r="AM590" s="33" t="str">
        <f>IF(ISBLANK(AL591),"",Short2[[#This Row],[Adj Close]]/AL591-1)</f>
        <v/>
      </c>
    </row>
    <row r="591" spans="1:39" x14ac:dyDescent="0.25">
      <c r="A591" s="37">
        <v>40245</v>
      </c>
      <c r="B591" s="39">
        <v>1149.98999</v>
      </c>
      <c r="C591" s="36">
        <f>IF(ISBLANK(B592), "", GSPC[[#This Row],[Adj Close]]/B592-1)</f>
        <v>9.9148498163059706E-3</v>
      </c>
      <c r="D591" s="37">
        <v>40245</v>
      </c>
      <c r="E591"/>
      <c r="F591" s="36" t="str">
        <f>IF(ISBLANK(E592), "", Long0[[#This Row],[Adj Close]]/E592-1)</f>
        <v/>
      </c>
      <c r="G591" s="29">
        <v>40245</v>
      </c>
      <c r="H591"/>
      <c r="I591" s="33" t="str">
        <f>IF(ISBLANK(H592),"",Long1[[#This Row],[Adj Close]]/H592-1)</f>
        <v/>
      </c>
      <c r="J591" s="37">
        <v>40245</v>
      </c>
      <c r="K591"/>
      <c r="L591" s="36" t="str">
        <f>IF(ISBLANK(K592),"",Long2[[#This Row],[Adj Close]]/K592-1)</f>
        <v/>
      </c>
      <c r="M591" s="29">
        <v>40245</v>
      </c>
      <c r="O591" s="33" t="str">
        <f>IF(ISBLANK(N592),"",Long3[[#This Row],[Adj Close]]/N592-1)</f>
        <v/>
      </c>
      <c r="P591" s="37">
        <v>40245</v>
      </c>
      <c r="R591" s="36" t="str">
        <f>IF(ISBLANK(Q592),"",Long4[[#This Row],[Adj Close]]/Q592-1)</f>
        <v/>
      </c>
      <c r="V591" s="37">
        <v>40245</v>
      </c>
      <c r="X591" s="36" t="str">
        <f>IF(ISBLANK(W592),"",Long6[[#This Row],[Adj Close]]/W592-1)</f>
        <v/>
      </c>
      <c r="AE591" s="29">
        <v>40245</v>
      </c>
      <c r="AG591" s="33" t="str">
        <f>IF(ISBLANK(AF592),"",Short0[[#This Row],[Adj Close]]/AF592-1)</f>
        <v/>
      </c>
      <c r="AH591" s="37">
        <v>40245</v>
      </c>
      <c r="AJ591" s="36" t="str">
        <f>IF(ISBLANK(AI592),"",Short1[[#This Row],[Adj Close]]/AI592-1)</f>
        <v/>
      </c>
      <c r="AK591" s="29">
        <v>40245</v>
      </c>
      <c r="AM591" s="33" t="str">
        <f>IF(ISBLANK(AL592),"",Short2[[#This Row],[Adj Close]]/AL592-1)</f>
        <v/>
      </c>
    </row>
    <row r="592" spans="1:39" x14ac:dyDescent="0.25">
      <c r="A592" s="37">
        <v>40238</v>
      </c>
      <c r="B592" s="39">
        <v>1138.6999510000001</v>
      </c>
      <c r="C592" s="36">
        <f>IF(ISBLANK(B593), "", GSPC[[#This Row],[Adj Close]]/B593-1)</f>
        <v>3.097353648266199E-2</v>
      </c>
      <c r="D592" s="37">
        <v>40238</v>
      </c>
      <c r="E592"/>
      <c r="F592" s="36" t="str">
        <f>IF(ISBLANK(E593), "", Long0[[#This Row],[Adj Close]]/E593-1)</f>
        <v/>
      </c>
      <c r="G592" s="29">
        <v>40238</v>
      </c>
      <c r="H592"/>
      <c r="I592" s="33" t="str">
        <f>IF(ISBLANK(H593),"",Long1[[#This Row],[Adj Close]]/H593-1)</f>
        <v/>
      </c>
      <c r="J592" s="37">
        <v>40238</v>
      </c>
      <c r="K592"/>
      <c r="L592" s="36" t="str">
        <f>IF(ISBLANK(K593),"",Long2[[#This Row],[Adj Close]]/K593-1)</f>
        <v/>
      </c>
      <c r="M592" s="29">
        <v>40238</v>
      </c>
      <c r="O592" s="33" t="str">
        <f>IF(ISBLANK(N593),"",Long3[[#This Row],[Adj Close]]/N593-1)</f>
        <v/>
      </c>
      <c r="P592" s="37">
        <v>40238</v>
      </c>
      <c r="R592" s="36" t="str">
        <f>IF(ISBLANK(Q593),"",Long4[[#This Row],[Adj Close]]/Q593-1)</f>
        <v/>
      </c>
      <c r="V592" s="37">
        <v>40238</v>
      </c>
      <c r="X592" s="36" t="str">
        <f>IF(ISBLANK(W593),"",Long6[[#This Row],[Adj Close]]/W593-1)</f>
        <v/>
      </c>
      <c r="AE592" s="29">
        <v>40238</v>
      </c>
      <c r="AG592" s="33" t="str">
        <f>IF(ISBLANK(AF593),"",Short0[[#This Row],[Adj Close]]/AF593-1)</f>
        <v/>
      </c>
      <c r="AH592" s="37">
        <v>40238</v>
      </c>
      <c r="AJ592" s="36" t="str">
        <f>IF(ISBLANK(AI593),"",Short1[[#This Row],[Adj Close]]/AI593-1)</f>
        <v/>
      </c>
      <c r="AK592" s="29">
        <v>40238</v>
      </c>
      <c r="AM592" s="33" t="str">
        <f>IF(ISBLANK(AL593),"",Short2[[#This Row],[Adj Close]]/AL593-1)</f>
        <v/>
      </c>
    </row>
    <row r="593" spans="1:39" x14ac:dyDescent="0.25">
      <c r="A593" s="37">
        <v>40231</v>
      </c>
      <c r="B593" s="39">
        <v>1104.48999</v>
      </c>
      <c r="C593" s="36">
        <f>IF(ISBLANK(B594), "", GSPC[[#This Row],[Adj Close]]/B594-1)</f>
        <v>-4.2194197592302363E-3</v>
      </c>
      <c r="D593" s="37">
        <v>40231</v>
      </c>
      <c r="E593"/>
      <c r="F593" s="36" t="str">
        <f>IF(ISBLANK(E594), "", Long0[[#This Row],[Adj Close]]/E594-1)</f>
        <v/>
      </c>
      <c r="G593" s="29">
        <v>40231</v>
      </c>
      <c r="H593"/>
      <c r="I593" s="33" t="str">
        <f>IF(ISBLANK(H594),"",Long1[[#This Row],[Adj Close]]/H594-1)</f>
        <v/>
      </c>
      <c r="J593" s="37">
        <v>40231</v>
      </c>
      <c r="K593"/>
      <c r="L593" s="36" t="str">
        <f>IF(ISBLANK(K594),"",Long2[[#This Row],[Adj Close]]/K594-1)</f>
        <v/>
      </c>
      <c r="M593" s="29">
        <v>40231</v>
      </c>
      <c r="O593" s="33" t="str">
        <f>IF(ISBLANK(N594),"",Long3[[#This Row],[Adj Close]]/N594-1)</f>
        <v/>
      </c>
      <c r="P593" s="37">
        <v>40231</v>
      </c>
      <c r="R593" s="36" t="str">
        <f>IF(ISBLANK(Q594),"",Long4[[#This Row],[Adj Close]]/Q594-1)</f>
        <v/>
      </c>
      <c r="V593" s="37">
        <v>40231</v>
      </c>
      <c r="X593" s="36" t="str">
        <f>IF(ISBLANK(W594),"",Long6[[#This Row],[Adj Close]]/W594-1)</f>
        <v/>
      </c>
      <c r="AE593" s="29">
        <v>40231</v>
      </c>
      <c r="AG593" s="33" t="str">
        <f>IF(ISBLANK(AF594),"",Short0[[#This Row],[Adj Close]]/AF594-1)</f>
        <v/>
      </c>
      <c r="AH593" s="37">
        <v>40231</v>
      </c>
      <c r="AJ593" s="36" t="str">
        <f>IF(ISBLANK(AI594),"",Short1[[#This Row],[Adj Close]]/AI594-1)</f>
        <v/>
      </c>
      <c r="AK593" s="29">
        <v>40231</v>
      </c>
      <c r="AM593" s="33" t="str">
        <f>IF(ISBLANK(AL594),"",Short2[[#This Row],[Adj Close]]/AL594-1)</f>
        <v/>
      </c>
    </row>
    <row r="594" spans="1:39" x14ac:dyDescent="0.25">
      <c r="A594" s="37">
        <v>40224</v>
      </c>
      <c r="B594" s="39">
        <v>1109.170044</v>
      </c>
      <c r="C594" s="36">
        <f>IF(ISBLANK(B595), "", GSPC[[#This Row],[Adj Close]]/B595-1)</f>
        <v>3.1296811454130546E-2</v>
      </c>
      <c r="D594" s="37">
        <v>40224</v>
      </c>
      <c r="E594"/>
      <c r="F594" s="36" t="str">
        <f>IF(ISBLANK(E595), "", Long0[[#This Row],[Adj Close]]/E595-1)</f>
        <v/>
      </c>
      <c r="G594" s="29">
        <v>40224</v>
      </c>
      <c r="H594"/>
      <c r="I594" s="33" t="str">
        <f>IF(ISBLANK(H595),"",Long1[[#This Row],[Adj Close]]/H595-1)</f>
        <v/>
      </c>
      <c r="J594" s="37">
        <v>40224</v>
      </c>
      <c r="K594"/>
      <c r="L594" s="36" t="str">
        <f>IF(ISBLANK(K595),"",Long2[[#This Row],[Adj Close]]/K595-1)</f>
        <v/>
      </c>
      <c r="M594" s="29">
        <v>40224</v>
      </c>
      <c r="O594" s="33" t="str">
        <f>IF(ISBLANK(N595),"",Long3[[#This Row],[Adj Close]]/N595-1)</f>
        <v/>
      </c>
      <c r="P594" s="37">
        <v>40224</v>
      </c>
      <c r="R594" s="36" t="str">
        <f>IF(ISBLANK(Q595),"",Long4[[#This Row],[Adj Close]]/Q595-1)</f>
        <v/>
      </c>
      <c r="V594" s="37">
        <v>40224</v>
      </c>
      <c r="X594" s="36" t="str">
        <f>IF(ISBLANK(W595),"",Long6[[#This Row],[Adj Close]]/W595-1)</f>
        <v/>
      </c>
      <c r="AE594" s="29">
        <v>40224</v>
      </c>
      <c r="AG594" s="33" t="str">
        <f>IF(ISBLANK(AF595),"",Short0[[#This Row],[Adj Close]]/AF595-1)</f>
        <v/>
      </c>
      <c r="AH594" s="37">
        <v>40224</v>
      </c>
      <c r="AJ594" s="36" t="str">
        <f>IF(ISBLANK(AI595),"",Short1[[#This Row],[Adj Close]]/AI595-1)</f>
        <v/>
      </c>
      <c r="AK594" s="29">
        <v>40224</v>
      </c>
      <c r="AM594" s="33" t="str">
        <f>IF(ISBLANK(AL595),"",Short2[[#This Row],[Adj Close]]/AL595-1)</f>
        <v/>
      </c>
    </row>
    <row r="595" spans="1:39" x14ac:dyDescent="0.25">
      <c r="A595" s="37">
        <v>40217</v>
      </c>
      <c r="B595" s="39">
        <v>1075.51001</v>
      </c>
      <c r="C595" s="36">
        <f>IF(ISBLANK(B596), "", GSPC[[#This Row],[Adj Close]]/B596-1)</f>
        <v>8.7414715160962775E-3</v>
      </c>
      <c r="D595" s="37">
        <v>40217</v>
      </c>
      <c r="E595"/>
      <c r="F595" s="36" t="str">
        <f>IF(ISBLANK(E596), "", Long0[[#This Row],[Adj Close]]/E596-1)</f>
        <v/>
      </c>
      <c r="G595" s="29">
        <v>40217</v>
      </c>
      <c r="H595"/>
      <c r="I595" s="33" t="str">
        <f>IF(ISBLANK(H596),"",Long1[[#This Row],[Adj Close]]/H596-1)</f>
        <v/>
      </c>
      <c r="J595" s="37">
        <v>40217</v>
      </c>
      <c r="K595"/>
      <c r="L595" s="36" t="str">
        <f>IF(ISBLANK(K596),"",Long2[[#This Row],[Adj Close]]/K596-1)</f>
        <v/>
      </c>
      <c r="M595" s="29">
        <v>40217</v>
      </c>
      <c r="O595" s="33" t="str">
        <f>IF(ISBLANK(N596),"",Long3[[#This Row],[Adj Close]]/N596-1)</f>
        <v/>
      </c>
      <c r="P595" s="37">
        <v>40217</v>
      </c>
      <c r="R595" s="36" t="str">
        <f>IF(ISBLANK(Q596),"",Long4[[#This Row],[Adj Close]]/Q596-1)</f>
        <v/>
      </c>
      <c r="V595" s="37">
        <v>40217</v>
      </c>
      <c r="X595" s="36" t="str">
        <f>IF(ISBLANK(W596),"",Long6[[#This Row],[Adj Close]]/W596-1)</f>
        <v/>
      </c>
      <c r="AE595" s="29">
        <v>40217</v>
      </c>
      <c r="AG595" s="33" t="str">
        <f>IF(ISBLANK(AF596),"",Short0[[#This Row],[Adj Close]]/AF596-1)</f>
        <v/>
      </c>
      <c r="AH595" s="37">
        <v>40217</v>
      </c>
      <c r="AJ595" s="36" t="str">
        <f>IF(ISBLANK(AI596),"",Short1[[#This Row],[Adj Close]]/AI596-1)</f>
        <v/>
      </c>
      <c r="AK595" s="29">
        <v>40217</v>
      </c>
      <c r="AM595" s="33" t="str">
        <f>IF(ISBLANK(AL596),"",Short2[[#This Row],[Adj Close]]/AL596-1)</f>
        <v/>
      </c>
    </row>
    <row r="596" spans="1:39" x14ac:dyDescent="0.25">
      <c r="A596" s="37">
        <v>40210</v>
      </c>
      <c r="B596" s="39">
        <v>1066.1899410000001</v>
      </c>
      <c r="C596" s="36">
        <f>IF(ISBLANK(B597), "", GSPC[[#This Row],[Adj Close]]/B597-1)</f>
        <v>-7.1517539699951227E-3</v>
      </c>
      <c r="D596" s="37">
        <v>40210</v>
      </c>
      <c r="E596"/>
      <c r="F596" s="36" t="str">
        <f>IF(ISBLANK(E597), "", Long0[[#This Row],[Adj Close]]/E597-1)</f>
        <v/>
      </c>
      <c r="G596" s="29">
        <v>40210</v>
      </c>
      <c r="H596"/>
      <c r="I596" s="33" t="str">
        <f>IF(ISBLANK(H597),"",Long1[[#This Row],[Adj Close]]/H597-1)</f>
        <v/>
      </c>
      <c r="J596" s="37">
        <v>40210</v>
      </c>
      <c r="K596"/>
      <c r="L596" s="36" t="str">
        <f>IF(ISBLANK(K597),"",Long2[[#This Row],[Adj Close]]/K597-1)</f>
        <v/>
      </c>
      <c r="M596" s="29">
        <v>40210</v>
      </c>
      <c r="O596" s="33" t="str">
        <f>IF(ISBLANK(N597),"",Long3[[#This Row],[Adj Close]]/N597-1)</f>
        <v/>
      </c>
      <c r="P596" s="37">
        <v>40210</v>
      </c>
      <c r="R596" s="36" t="str">
        <f>IF(ISBLANK(Q597),"",Long4[[#This Row],[Adj Close]]/Q597-1)</f>
        <v/>
      </c>
      <c r="V596" s="37">
        <v>40210</v>
      </c>
      <c r="X596" s="36" t="str">
        <f>IF(ISBLANK(W597),"",Long6[[#This Row],[Adj Close]]/W597-1)</f>
        <v/>
      </c>
      <c r="AE596" s="29">
        <v>40210</v>
      </c>
      <c r="AG596" s="33" t="str">
        <f>IF(ISBLANK(AF597),"",Short0[[#This Row],[Adj Close]]/AF597-1)</f>
        <v/>
      </c>
      <c r="AH596" s="37">
        <v>40210</v>
      </c>
      <c r="AJ596" s="36" t="str">
        <f>IF(ISBLANK(AI597),"",Short1[[#This Row],[Adj Close]]/AI597-1)</f>
        <v/>
      </c>
      <c r="AK596" s="29">
        <v>40210</v>
      </c>
      <c r="AM596" s="33" t="str">
        <f>IF(ISBLANK(AL597),"",Short2[[#This Row],[Adj Close]]/AL597-1)</f>
        <v/>
      </c>
    </row>
    <row r="597" spans="1:39" x14ac:dyDescent="0.25">
      <c r="A597" s="37">
        <v>40203</v>
      </c>
      <c r="B597" s="39">
        <v>1073.869995</v>
      </c>
      <c r="C597" s="36">
        <f>IF(ISBLANK(B598), "", GSPC[[#This Row],[Adj Close]]/B598-1)</f>
        <v>-1.6386398875335217E-2</v>
      </c>
      <c r="D597" s="37">
        <v>40203</v>
      </c>
      <c r="E597"/>
      <c r="F597" s="36" t="str">
        <f>IF(ISBLANK(E598), "", Long0[[#This Row],[Adj Close]]/E598-1)</f>
        <v/>
      </c>
      <c r="G597" s="29">
        <v>40203</v>
      </c>
      <c r="H597"/>
      <c r="I597" s="33" t="str">
        <f>IF(ISBLANK(H598),"",Long1[[#This Row],[Adj Close]]/H598-1)</f>
        <v/>
      </c>
      <c r="J597" s="37">
        <v>40203</v>
      </c>
      <c r="K597"/>
      <c r="L597" s="36" t="str">
        <f>IF(ISBLANK(K598),"",Long2[[#This Row],[Adj Close]]/K598-1)</f>
        <v/>
      </c>
      <c r="M597" s="29">
        <v>40203</v>
      </c>
      <c r="O597" s="33" t="str">
        <f>IF(ISBLANK(N598),"",Long3[[#This Row],[Adj Close]]/N598-1)</f>
        <v/>
      </c>
      <c r="P597" s="37">
        <v>40203</v>
      </c>
      <c r="R597" s="36" t="str">
        <f>IF(ISBLANK(Q598),"",Long4[[#This Row],[Adj Close]]/Q598-1)</f>
        <v/>
      </c>
      <c r="V597" s="37">
        <v>40203</v>
      </c>
      <c r="X597" s="36" t="str">
        <f>IF(ISBLANK(W598),"",Long6[[#This Row],[Adj Close]]/W598-1)</f>
        <v/>
      </c>
      <c r="AE597" s="29">
        <v>40203</v>
      </c>
      <c r="AG597" s="33" t="str">
        <f>IF(ISBLANK(AF598),"",Short0[[#This Row],[Adj Close]]/AF598-1)</f>
        <v/>
      </c>
      <c r="AH597" s="37">
        <v>40203</v>
      </c>
      <c r="AJ597" s="36" t="str">
        <f>IF(ISBLANK(AI598),"",Short1[[#This Row],[Adj Close]]/AI598-1)</f>
        <v/>
      </c>
      <c r="AK597" s="29">
        <v>40203</v>
      </c>
      <c r="AM597" s="33" t="str">
        <f>IF(ISBLANK(AL598),"",Short2[[#This Row],[Adj Close]]/AL598-1)</f>
        <v/>
      </c>
    </row>
    <row r="598" spans="1:39" x14ac:dyDescent="0.25">
      <c r="A598" s="37">
        <v>40196</v>
      </c>
      <c r="B598" s="39">
        <v>1091.76001</v>
      </c>
      <c r="C598" s="36">
        <f>IF(ISBLANK(B599), "", GSPC[[#This Row],[Adj Close]]/B599-1)</f>
        <v>-3.8969057040656896E-2</v>
      </c>
      <c r="D598" s="37">
        <v>40196</v>
      </c>
      <c r="E598"/>
      <c r="F598" s="36" t="str">
        <f>IF(ISBLANK(E599), "", Long0[[#This Row],[Adj Close]]/E599-1)</f>
        <v/>
      </c>
      <c r="G598" s="29">
        <v>40196</v>
      </c>
      <c r="H598"/>
      <c r="I598" s="33" t="str">
        <f>IF(ISBLANK(H599),"",Long1[[#This Row],[Adj Close]]/H599-1)</f>
        <v/>
      </c>
      <c r="J598" s="37">
        <v>40196</v>
      </c>
      <c r="K598"/>
      <c r="L598" s="36" t="str">
        <f>IF(ISBLANK(K599),"",Long2[[#This Row],[Adj Close]]/K599-1)</f>
        <v/>
      </c>
      <c r="M598" s="29">
        <v>40196</v>
      </c>
      <c r="O598" s="33" t="str">
        <f>IF(ISBLANK(N599),"",Long3[[#This Row],[Adj Close]]/N599-1)</f>
        <v/>
      </c>
      <c r="P598" s="37">
        <v>40196</v>
      </c>
      <c r="R598" s="36" t="str">
        <f>IF(ISBLANK(Q599),"",Long4[[#This Row],[Adj Close]]/Q599-1)</f>
        <v/>
      </c>
      <c r="V598" s="37">
        <v>40196</v>
      </c>
      <c r="X598" s="36" t="str">
        <f>IF(ISBLANK(W599),"",Long6[[#This Row],[Adj Close]]/W599-1)</f>
        <v/>
      </c>
      <c r="AE598" s="29">
        <v>40196</v>
      </c>
      <c r="AG598" s="33" t="str">
        <f>IF(ISBLANK(AF599),"",Short0[[#This Row],[Adj Close]]/AF599-1)</f>
        <v/>
      </c>
      <c r="AH598" s="37">
        <v>40196</v>
      </c>
      <c r="AJ598" s="36" t="str">
        <f>IF(ISBLANK(AI599),"",Short1[[#This Row],[Adj Close]]/AI599-1)</f>
        <v/>
      </c>
      <c r="AK598" s="29">
        <v>40196</v>
      </c>
      <c r="AM598" s="33" t="str">
        <f>IF(ISBLANK(AL599),"",Short2[[#This Row],[Adj Close]]/AL599-1)</f>
        <v/>
      </c>
    </row>
    <row r="599" spans="1:39" x14ac:dyDescent="0.25">
      <c r="A599" s="37">
        <v>40189</v>
      </c>
      <c r="B599" s="39">
        <v>1136.030029</v>
      </c>
      <c r="C599" s="36">
        <f>IF(ISBLANK(B600), "", GSPC[[#This Row],[Adj Close]]/B600-1)</f>
        <v>-7.816687764269914E-3</v>
      </c>
      <c r="D599" s="37">
        <v>40189</v>
      </c>
      <c r="E599"/>
      <c r="F599" s="36" t="str">
        <f>IF(ISBLANK(E600), "", Long0[[#This Row],[Adj Close]]/E600-1)</f>
        <v/>
      </c>
      <c r="G599" s="29">
        <v>40189</v>
      </c>
      <c r="H599"/>
      <c r="I599" s="33" t="str">
        <f>IF(ISBLANK(H600),"",Long1[[#This Row],[Adj Close]]/H600-1)</f>
        <v/>
      </c>
      <c r="J599" s="37">
        <v>40189</v>
      </c>
      <c r="K599"/>
      <c r="L599" s="36" t="str">
        <f>IF(ISBLANK(K600),"",Long2[[#This Row],[Adj Close]]/K600-1)</f>
        <v/>
      </c>
      <c r="M599" s="29">
        <v>40189</v>
      </c>
      <c r="O599" s="33" t="str">
        <f>IF(ISBLANK(N600),"",Long3[[#This Row],[Adj Close]]/N600-1)</f>
        <v/>
      </c>
      <c r="P599" s="37">
        <v>40189</v>
      </c>
      <c r="R599" s="36" t="str">
        <f>IF(ISBLANK(Q600),"",Long4[[#This Row],[Adj Close]]/Q600-1)</f>
        <v/>
      </c>
      <c r="V599" s="37">
        <v>40189</v>
      </c>
      <c r="X599" s="36" t="str">
        <f>IF(ISBLANK(W600),"",Long6[[#This Row],[Adj Close]]/W600-1)</f>
        <v/>
      </c>
      <c r="AE599" s="29">
        <v>40189</v>
      </c>
      <c r="AG599" s="33" t="str">
        <f>IF(ISBLANK(AF600),"",Short0[[#This Row],[Adj Close]]/AF600-1)</f>
        <v/>
      </c>
      <c r="AH599" s="37">
        <v>40189</v>
      </c>
      <c r="AJ599" s="36" t="str">
        <f>IF(ISBLANK(AI600),"",Short1[[#This Row],[Adj Close]]/AI600-1)</f>
        <v/>
      </c>
      <c r="AK599" s="29">
        <v>40189</v>
      </c>
      <c r="AM599" s="33" t="str">
        <f>IF(ISBLANK(AL600),"",Short2[[#This Row],[Adj Close]]/AL600-1)</f>
        <v/>
      </c>
    </row>
    <row r="600" spans="1:39" x14ac:dyDescent="0.25">
      <c r="A600" s="37">
        <v>40182</v>
      </c>
      <c r="B600" s="39">
        <v>1144.9799800000001</v>
      </c>
      <c r="C600" s="36">
        <f>IF(ISBLANK(B601), "", GSPC[[#This Row],[Adj Close]]/B601-1)</f>
        <v>2.6795807230830748E-2</v>
      </c>
      <c r="D600" s="37">
        <v>40182</v>
      </c>
      <c r="E600"/>
      <c r="F600" s="36" t="str">
        <f>IF(ISBLANK(E601), "", Long0[[#This Row],[Adj Close]]/E601-1)</f>
        <v/>
      </c>
      <c r="G600" s="29">
        <v>40182</v>
      </c>
      <c r="H600"/>
      <c r="I600" s="33" t="str">
        <f>IF(ISBLANK(H601),"",Long1[[#This Row],[Adj Close]]/H601-1)</f>
        <v/>
      </c>
      <c r="J600" s="37">
        <v>40182</v>
      </c>
      <c r="K600"/>
      <c r="L600" s="36" t="str">
        <f>IF(ISBLANK(K601),"",Long2[[#This Row],[Adj Close]]/K601-1)</f>
        <v/>
      </c>
      <c r="M600" s="29">
        <v>40182</v>
      </c>
      <c r="O600" s="33" t="str">
        <f>IF(ISBLANK(N601),"",Long3[[#This Row],[Adj Close]]/N601-1)</f>
        <v/>
      </c>
      <c r="P600" s="37">
        <v>40182</v>
      </c>
      <c r="R600" s="36" t="str">
        <f>IF(ISBLANK(Q601),"",Long4[[#This Row],[Adj Close]]/Q601-1)</f>
        <v/>
      </c>
      <c r="V600" s="37">
        <v>40182</v>
      </c>
      <c r="X600" s="36" t="str">
        <f>IF(ISBLANK(W601),"",Long6[[#This Row],[Adj Close]]/W601-1)</f>
        <v/>
      </c>
      <c r="AE600" s="29">
        <v>40182</v>
      </c>
      <c r="AG600" s="33" t="str">
        <f>IF(ISBLANK(AF601),"",Short0[[#This Row],[Adj Close]]/AF601-1)</f>
        <v/>
      </c>
      <c r="AH600" s="37">
        <v>40182</v>
      </c>
      <c r="AJ600" s="36" t="str">
        <f>IF(ISBLANK(AI601),"",Short1[[#This Row],[Adj Close]]/AI601-1)</f>
        <v/>
      </c>
      <c r="AK600" s="29">
        <v>40182</v>
      </c>
      <c r="AM600" s="33" t="str">
        <f>IF(ISBLANK(AL601),"",Short2[[#This Row],[Adj Close]]/AL601-1)</f>
        <v/>
      </c>
    </row>
    <row r="601" spans="1:39" x14ac:dyDescent="0.25">
      <c r="A601" s="37">
        <v>40175</v>
      </c>
      <c r="B601" s="39">
        <v>1115.099976</v>
      </c>
      <c r="C601" s="36">
        <f>IF(ISBLANK(B602), "", GSPC[[#This Row],[Adj Close]]/B602-1)</f>
        <v>-1.010226919434476E-2</v>
      </c>
      <c r="D601" s="37">
        <v>40175</v>
      </c>
      <c r="E601"/>
      <c r="F601" s="36" t="str">
        <f>IF(ISBLANK(E602), "", Long0[[#This Row],[Adj Close]]/E602-1)</f>
        <v/>
      </c>
      <c r="G601" s="29">
        <v>40175</v>
      </c>
      <c r="H601"/>
      <c r="I601" s="33" t="str">
        <f>IF(ISBLANK(H602),"",Long1[[#This Row],[Adj Close]]/H602-1)</f>
        <v/>
      </c>
      <c r="J601" s="37">
        <v>40175</v>
      </c>
      <c r="K601"/>
      <c r="L601" s="36" t="str">
        <f>IF(ISBLANK(K602),"",Long2[[#This Row],[Adj Close]]/K602-1)</f>
        <v/>
      </c>
      <c r="M601" s="29">
        <v>40175</v>
      </c>
      <c r="O601" s="33" t="str">
        <f>IF(ISBLANK(N602),"",Long3[[#This Row],[Adj Close]]/N602-1)</f>
        <v/>
      </c>
      <c r="P601" s="37">
        <v>40175</v>
      </c>
      <c r="R601" s="36" t="str">
        <f>IF(ISBLANK(Q602),"",Long4[[#This Row],[Adj Close]]/Q602-1)</f>
        <v/>
      </c>
      <c r="V601" s="37">
        <v>40175</v>
      </c>
      <c r="X601" s="36" t="str">
        <f>IF(ISBLANK(W602),"",Long6[[#This Row],[Adj Close]]/W602-1)</f>
        <v/>
      </c>
      <c r="AE601" s="29">
        <v>40175</v>
      </c>
      <c r="AG601" s="33" t="str">
        <f>IF(ISBLANK(AF602),"",Short0[[#This Row],[Adj Close]]/AF602-1)</f>
        <v/>
      </c>
      <c r="AH601" s="37">
        <v>40175</v>
      </c>
      <c r="AJ601" s="36" t="str">
        <f>IF(ISBLANK(AI602),"",Short1[[#This Row],[Adj Close]]/AI602-1)</f>
        <v/>
      </c>
      <c r="AK601" s="29">
        <v>40175</v>
      </c>
      <c r="AM601" s="33" t="str">
        <f>IF(ISBLANK(AL602),"",Short2[[#This Row],[Adj Close]]/AL602-1)</f>
        <v/>
      </c>
    </row>
    <row r="602" spans="1:39" x14ac:dyDescent="0.25">
      <c r="A602" s="37">
        <v>40168</v>
      </c>
      <c r="B602" s="39">
        <v>1126.4799800000001</v>
      </c>
      <c r="C602" s="36">
        <f>IF(ISBLANK(B603), "", GSPC[[#This Row],[Adj Close]]/B603-1)</f>
        <v>2.1778379122854297E-2</v>
      </c>
      <c r="D602" s="37">
        <v>40168</v>
      </c>
      <c r="E602"/>
      <c r="F602" s="36" t="str">
        <f>IF(ISBLANK(E603), "", Long0[[#This Row],[Adj Close]]/E603-1)</f>
        <v/>
      </c>
      <c r="G602" s="29">
        <v>40168</v>
      </c>
      <c r="H602"/>
      <c r="I602" s="33" t="str">
        <f>IF(ISBLANK(H603),"",Long1[[#This Row],[Adj Close]]/H603-1)</f>
        <v/>
      </c>
      <c r="J602" s="37">
        <v>40168</v>
      </c>
      <c r="K602"/>
      <c r="L602" s="36" t="str">
        <f>IF(ISBLANK(K603),"",Long2[[#This Row],[Adj Close]]/K603-1)</f>
        <v/>
      </c>
      <c r="M602" s="29">
        <v>40168</v>
      </c>
      <c r="O602" s="33" t="str">
        <f>IF(ISBLANK(N603),"",Long3[[#This Row],[Adj Close]]/N603-1)</f>
        <v/>
      </c>
      <c r="P602" s="37">
        <v>40168</v>
      </c>
      <c r="R602" s="36" t="str">
        <f>IF(ISBLANK(Q603),"",Long4[[#This Row],[Adj Close]]/Q603-1)</f>
        <v/>
      </c>
      <c r="V602" s="37">
        <v>40168</v>
      </c>
      <c r="X602" s="36" t="str">
        <f>IF(ISBLANK(W603),"",Long6[[#This Row],[Adj Close]]/W603-1)</f>
        <v/>
      </c>
      <c r="AE602" s="29">
        <v>40168</v>
      </c>
      <c r="AG602" s="33" t="str">
        <f>IF(ISBLANK(AF603),"",Short0[[#This Row],[Adj Close]]/AF603-1)</f>
        <v/>
      </c>
      <c r="AH602" s="37">
        <v>40168</v>
      </c>
      <c r="AJ602" s="36" t="str">
        <f>IF(ISBLANK(AI603),"",Short1[[#This Row],[Adj Close]]/AI603-1)</f>
        <v/>
      </c>
      <c r="AK602" s="29">
        <v>40168</v>
      </c>
      <c r="AM602" s="33" t="str">
        <f>IF(ISBLANK(AL603),"",Short2[[#This Row],[Adj Close]]/AL603-1)</f>
        <v/>
      </c>
    </row>
    <row r="603" spans="1:39" x14ac:dyDescent="0.25">
      <c r="A603" s="37">
        <v>40161</v>
      </c>
      <c r="B603" s="39">
        <v>1102.469971</v>
      </c>
      <c r="C603" s="36">
        <f>IF(ISBLANK(B604), "", GSPC[[#This Row],[Adj Close]]/B604-1)</f>
        <v>-3.5611237054272715E-3</v>
      </c>
      <c r="D603" s="37">
        <v>40161</v>
      </c>
      <c r="E603"/>
      <c r="F603" s="36" t="str">
        <f>IF(ISBLANK(E604), "", Long0[[#This Row],[Adj Close]]/E604-1)</f>
        <v/>
      </c>
      <c r="G603" s="29">
        <v>40161</v>
      </c>
      <c r="H603"/>
      <c r="I603" s="33" t="str">
        <f>IF(ISBLANK(H604),"",Long1[[#This Row],[Adj Close]]/H604-1)</f>
        <v/>
      </c>
      <c r="J603" s="37">
        <v>40161</v>
      </c>
      <c r="K603"/>
      <c r="L603" s="36" t="str">
        <f>IF(ISBLANK(K604),"",Long2[[#This Row],[Adj Close]]/K604-1)</f>
        <v/>
      </c>
      <c r="M603" s="29">
        <v>40161</v>
      </c>
      <c r="O603" s="33" t="str">
        <f>IF(ISBLANK(N604),"",Long3[[#This Row],[Adj Close]]/N604-1)</f>
        <v/>
      </c>
      <c r="P603" s="37">
        <v>40161</v>
      </c>
      <c r="R603" s="36" t="str">
        <f>IF(ISBLANK(Q604),"",Long4[[#This Row],[Adj Close]]/Q604-1)</f>
        <v/>
      </c>
      <c r="V603" s="37">
        <v>40161</v>
      </c>
      <c r="X603" s="36" t="str">
        <f>IF(ISBLANK(W604),"",Long6[[#This Row],[Adj Close]]/W604-1)</f>
        <v/>
      </c>
      <c r="AE603" s="29">
        <v>40161</v>
      </c>
      <c r="AG603" s="33" t="str">
        <f>IF(ISBLANK(AF604),"",Short0[[#This Row],[Adj Close]]/AF604-1)</f>
        <v/>
      </c>
      <c r="AH603" s="37">
        <v>40161</v>
      </c>
      <c r="AJ603" s="36" t="str">
        <f>IF(ISBLANK(AI604),"",Short1[[#This Row],[Adj Close]]/AI604-1)</f>
        <v/>
      </c>
      <c r="AK603" s="29">
        <v>40161</v>
      </c>
      <c r="AM603" s="33" t="str">
        <f>IF(ISBLANK(AL604),"",Short2[[#This Row],[Adj Close]]/AL604-1)</f>
        <v/>
      </c>
    </row>
    <row r="604" spans="1:39" x14ac:dyDescent="0.25">
      <c r="A604" s="37">
        <v>40154</v>
      </c>
      <c r="B604" s="39">
        <v>1106.410034</v>
      </c>
      <c r="C604" s="36">
        <f>IF(ISBLANK(B605), "", GSPC[[#This Row],[Adj Close]]/B605-1)</f>
        <v>3.8884428993002373E-4</v>
      </c>
      <c r="D604" s="37">
        <v>40154</v>
      </c>
      <c r="E604"/>
      <c r="F604" s="36" t="str">
        <f>IF(ISBLANK(E605), "", Long0[[#This Row],[Adj Close]]/E605-1)</f>
        <v/>
      </c>
      <c r="G604" s="29">
        <v>40154</v>
      </c>
      <c r="H604"/>
      <c r="I604" s="33" t="str">
        <f>IF(ISBLANK(H605),"",Long1[[#This Row],[Adj Close]]/H605-1)</f>
        <v/>
      </c>
      <c r="J604" s="37">
        <v>40154</v>
      </c>
      <c r="K604"/>
      <c r="L604" s="36" t="str">
        <f>IF(ISBLANK(K605),"",Long2[[#This Row],[Adj Close]]/K605-1)</f>
        <v/>
      </c>
      <c r="M604" s="29">
        <v>40154</v>
      </c>
      <c r="O604" s="33" t="str">
        <f>IF(ISBLANK(N605),"",Long3[[#This Row],[Adj Close]]/N605-1)</f>
        <v/>
      </c>
      <c r="P604" s="37">
        <v>40154</v>
      </c>
      <c r="R604" s="36" t="str">
        <f>IF(ISBLANK(Q605),"",Long4[[#This Row],[Adj Close]]/Q605-1)</f>
        <v/>
      </c>
      <c r="V604" s="37">
        <v>40154</v>
      </c>
      <c r="X604" s="36" t="str">
        <f>IF(ISBLANK(W605),"",Long6[[#This Row],[Adj Close]]/W605-1)</f>
        <v/>
      </c>
      <c r="AE604" s="29">
        <v>40154</v>
      </c>
      <c r="AG604" s="33" t="str">
        <f>IF(ISBLANK(AF605),"",Short0[[#This Row],[Adj Close]]/AF605-1)</f>
        <v/>
      </c>
      <c r="AH604" s="37">
        <v>40154</v>
      </c>
      <c r="AJ604" s="36" t="str">
        <f>IF(ISBLANK(AI605),"",Short1[[#This Row],[Adj Close]]/AI605-1)</f>
        <v/>
      </c>
      <c r="AK604" s="29">
        <v>40154</v>
      </c>
      <c r="AM604" s="33" t="str">
        <f>IF(ISBLANK(AL605),"",Short2[[#This Row],[Adj Close]]/AL605-1)</f>
        <v/>
      </c>
    </row>
    <row r="605" spans="1:39" x14ac:dyDescent="0.25">
      <c r="A605" s="37">
        <v>40147</v>
      </c>
      <c r="B605" s="39">
        <v>1105.9799800000001</v>
      </c>
      <c r="C605" s="36">
        <f>IF(ISBLANK(B606), "", GSPC[[#This Row],[Adj Close]]/B606-1)</f>
        <v>1.3275421792920072E-2</v>
      </c>
      <c r="D605" s="37">
        <v>40147</v>
      </c>
      <c r="E605"/>
      <c r="F605" s="36" t="str">
        <f>IF(ISBLANK(E606), "", Long0[[#This Row],[Adj Close]]/E606-1)</f>
        <v/>
      </c>
      <c r="G605" s="29">
        <v>40147</v>
      </c>
      <c r="H605"/>
      <c r="I605" s="33" t="str">
        <f>IF(ISBLANK(H606),"",Long1[[#This Row],[Adj Close]]/H606-1)</f>
        <v/>
      </c>
      <c r="J605" s="37">
        <v>40147</v>
      </c>
      <c r="K605"/>
      <c r="L605" s="36" t="str">
        <f>IF(ISBLANK(K606),"",Long2[[#This Row],[Adj Close]]/K606-1)</f>
        <v/>
      </c>
      <c r="M605" s="29">
        <v>40147</v>
      </c>
      <c r="O605" s="33" t="str">
        <f>IF(ISBLANK(N606),"",Long3[[#This Row],[Adj Close]]/N606-1)</f>
        <v/>
      </c>
      <c r="P605" s="37">
        <v>40147</v>
      </c>
      <c r="R605" s="36" t="str">
        <f>IF(ISBLANK(Q606),"",Long4[[#This Row],[Adj Close]]/Q606-1)</f>
        <v/>
      </c>
      <c r="V605" s="37">
        <v>40147</v>
      </c>
      <c r="X605" s="36" t="str">
        <f>IF(ISBLANK(W606),"",Long6[[#This Row],[Adj Close]]/W606-1)</f>
        <v/>
      </c>
      <c r="AE605" s="29">
        <v>40147</v>
      </c>
      <c r="AG605" s="33" t="str">
        <f>IF(ISBLANK(AF606),"",Short0[[#This Row],[Adj Close]]/AF606-1)</f>
        <v/>
      </c>
      <c r="AH605" s="37">
        <v>40147</v>
      </c>
      <c r="AJ605" s="36" t="str">
        <f>IF(ISBLANK(AI606),"",Short1[[#This Row],[Adj Close]]/AI606-1)</f>
        <v/>
      </c>
      <c r="AK605" s="29">
        <v>40147</v>
      </c>
      <c r="AM605" s="33" t="str">
        <f>IF(ISBLANK(AL606),"",Short2[[#This Row],[Adj Close]]/AL606-1)</f>
        <v/>
      </c>
    </row>
    <row r="606" spans="1:39" x14ac:dyDescent="0.25">
      <c r="A606" s="37">
        <v>40140</v>
      </c>
      <c r="B606" s="39">
        <v>1091.48999</v>
      </c>
      <c r="C606" s="36">
        <f>IF(ISBLANK(B607), "", GSPC[[#This Row],[Adj Close]]/B607-1)</f>
        <v>1.0077608119640757E-4</v>
      </c>
      <c r="D606" s="37">
        <v>40140</v>
      </c>
      <c r="E606"/>
      <c r="F606" s="36" t="str">
        <f>IF(ISBLANK(E607), "", Long0[[#This Row],[Adj Close]]/E607-1)</f>
        <v/>
      </c>
      <c r="G606" s="29">
        <v>40140</v>
      </c>
      <c r="H606"/>
      <c r="I606" s="33" t="str">
        <f>IF(ISBLANK(H607),"",Long1[[#This Row],[Adj Close]]/H607-1)</f>
        <v/>
      </c>
      <c r="J606" s="37">
        <v>40140</v>
      </c>
      <c r="K606"/>
      <c r="L606" s="36" t="str">
        <f>IF(ISBLANK(K607),"",Long2[[#This Row],[Adj Close]]/K607-1)</f>
        <v/>
      </c>
      <c r="M606" s="29">
        <v>40140</v>
      </c>
      <c r="O606" s="33" t="str">
        <f>IF(ISBLANK(N607),"",Long3[[#This Row],[Adj Close]]/N607-1)</f>
        <v/>
      </c>
      <c r="P606" s="37">
        <v>40140</v>
      </c>
      <c r="R606" s="36" t="str">
        <f>IF(ISBLANK(Q607),"",Long4[[#This Row],[Adj Close]]/Q607-1)</f>
        <v/>
      </c>
      <c r="V606" s="37">
        <v>40140</v>
      </c>
      <c r="X606" s="36" t="str">
        <f>IF(ISBLANK(W607),"",Long6[[#This Row],[Adj Close]]/W607-1)</f>
        <v/>
      </c>
      <c r="AE606" s="29">
        <v>40140</v>
      </c>
      <c r="AG606" s="33" t="str">
        <f>IF(ISBLANK(AF607),"",Short0[[#This Row],[Adj Close]]/AF607-1)</f>
        <v/>
      </c>
      <c r="AH606" s="37">
        <v>40140</v>
      </c>
      <c r="AJ606" s="36" t="str">
        <f>IF(ISBLANK(AI607),"",Short1[[#This Row],[Adj Close]]/AI607-1)</f>
        <v/>
      </c>
      <c r="AK606" s="29">
        <v>40140</v>
      </c>
      <c r="AM606" s="33" t="str">
        <f>IF(ISBLANK(AL607),"",Short2[[#This Row],[Adj Close]]/AL607-1)</f>
        <v/>
      </c>
    </row>
    <row r="607" spans="1:39" x14ac:dyDescent="0.25">
      <c r="A607" s="37">
        <v>40133</v>
      </c>
      <c r="B607" s="39">
        <v>1091.380005</v>
      </c>
      <c r="C607" s="36">
        <f>IF(ISBLANK(B608), "", GSPC[[#This Row],[Adj Close]]/B608-1)</f>
        <v>-1.9204512550838881E-3</v>
      </c>
      <c r="D607" s="37">
        <v>40133</v>
      </c>
      <c r="E607"/>
      <c r="F607" s="36" t="str">
        <f>IF(ISBLANK(E608), "", Long0[[#This Row],[Adj Close]]/E608-1)</f>
        <v/>
      </c>
      <c r="G607" s="29">
        <v>40133</v>
      </c>
      <c r="H607"/>
      <c r="I607" s="33" t="str">
        <f>IF(ISBLANK(H608),"",Long1[[#This Row],[Adj Close]]/H608-1)</f>
        <v/>
      </c>
      <c r="J607" s="37">
        <v>40133</v>
      </c>
      <c r="K607"/>
      <c r="L607" s="36" t="str">
        <f>IF(ISBLANK(K608),"",Long2[[#This Row],[Adj Close]]/K608-1)</f>
        <v/>
      </c>
      <c r="M607" s="29">
        <v>40133</v>
      </c>
      <c r="O607" s="33" t="str">
        <f>IF(ISBLANK(N608),"",Long3[[#This Row],[Adj Close]]/N608-1)</f>
        <v/>
      </c>
      <c r="P607" s="37">
        <v>40133</v>
      </c>
      <c r="R607" s="36" t="str">
        <f>IF(ISBLANK(Q608),"",Long4[[#This Row],[Adj Close]]/Q608-1)</f>
        <v/>
      </c>
      <c r="V607" s="37">
        <v>40133</v>
      </c>
      <c r="X607" s="36" t="str">
        <f>IF(ISBLANK(W608),"",Long6[[#This Row],[Adj Close]]/W608-1)</f>
        <v/>
      </c>
      <c r="AE607" s="29">
        <v>40133</v>
      </c>
      <c r="AG607" s="33" t="str">
        <f>IF(ISBLANK(AF608),"",Short0[[#This Row],[Adj Close]]/AF608-1)</f>
        <v/>
      </c>
      <c r="AH607" s="37">
        <v>40133</v>
      </c>
      <c r="AJ607" s="36" t="str">
        <f>IF(ISBLANK(AI608),"",Short1[[#This Row],[Adj Close]]/AI608-1)</f>
        <v/>
      </c>
      <c r="AK607" s="29">
        <v>40133</v>
      </c>
      <c r="AM607" s="33" t="str">
        <f>IF(ISBLANK(AL608),"",Short2[[#This Row],[Adj Close]]/AL608-1)</f>
        <v/>
      </c>
    </row>
    <row r="608" spans="1:39" x14ac:dyDescent="0.25">
      <c r="A608" s="37">
        <v>40126</v>
      </c>
      <c r="B608" s="39">
        <v>1093.4799800000001</v>
      </c>
      <c r="C608" s="36">
        <f>IF(ISBLANK(B609), "", GSPC[[#This Row],[Adj Close]]/B609-1)</f>
        <v>2.2612858778612299E-2</v>
      </c>
      <c r="D608" s="37">
        <v>40126</v>
      </c>
      <c r="E608"/>
      <c r="F608" s="36" t="str">
        <f>IF(ISBLANK(E609), "", Long0[[#This Row],[Adj Close]]/E609-1)</f>
        <v/>
      </c>
      <c r="G608" s="29">
        <v>40126</v>
      </c>
      <c r="H608"/>
      <c r="I608" s="33" t="str">
        <f>IF(ISBLANK(H609),"",Long1[[#This Row],[Adj Close]]/H609-1)</f>
        <v/>
      </c>
      <c r="J608" s="37">
        <v>40126</v>
      </c>
      <c r="K608"/>
      <c r="L608" s="36" t="str">
        <f>IF(ISBLANK(K609),"",Long2[[#This Row],[Adj Close]]/K609-1)</f>
        <v/>
      </c>
      <c r="M608" s="29">
        <v>40126</v>
      </c>
      <c r="O608" s="33" t="str">
        <f>IF(ISBLANK(N609),"",Long3[[#This Row],[Adj Close]]/N609-1)</f>
        <v/>
      </c>
      <c r="P608" s="37">
        <v>40126</v>
      </c>
      <c r="R608" s="36" t="str">
        <f>IF(ISBLANK(Q609),"",Long4[[#This Row],[Adj Close]]/Q609-1)</f>
        <v/>
      </c>
      <c r="V608" s="37">
        <v>40126</v>
      </c>
      <c r="X608" s="36" t="str">
        <f>IF(ISBLANK(W609),"",Long6[[#This Row],[Adj Close]]/W609-1)</f>
        <v/>
      </c>
      <c r="AE608" s="29">
        <v>40126</v>
      </c>
      <c r="AG608" s="33" t="str">
        <f>IF(ISBLANK(AF609),"",Short0[[#This Row],[Adj Close]]/AF609-1)</f>
        <v/>
      </c>
      <c r="AH608" s="37">
        <v>40126</v>
      </c>
      <c r="AJ608" s="36" t="str">
        <f>IF(ISBLANK(AI609),"",Short1[[#This Row],[Adj Close]]/AI609-1)</f>
        <v/>
      </c>
      <c r="AK608" s="29">
        <v>40126</v>
      </c>
      <c r="AM608" s="33" t="str">
        <f>IF(ISBLANK(AL609),"",Short2[[#This Row],[Adj Close]]/AL609-1)</f>
        <v/>
      </c>
    </row>
    <row r="609" spans="1:39" x14ac:dyDescent="0.25">
      <c r="A609" s="37">
        <v>40119</v>
      </c>
      <c r="B609" s="39">
        <v>1069.3000489999999</v>
      </c>
      <c r="C609" s="36">
        <f>IF(ISBLANK(B610), "", GSPC[[#This Row],[Adj Close]]/B610-1)</f>
        <v>3.1953705290794554E-2</v>
      </c>
      <c r="D609" s="37">
        <v>40119</v>
      </c>
      <c r="E609"/>
      <c r="F609" s="36" t="str">
        <f>IF(ISBLANK(E610), "", Long0[[#This Row],[Adj Close]]/E610-1)</f>
        <v/>
      </c>
      <c r="G609" s="29">
        <v>40119</v>
      </c>
      <c r="H609"/>
      <c r="I609" s="33" t="str">
        <f>IF(ISBLANK(H610),"",Long1[[#This Row],[Adj Close]]/H610-1)</f>
        <v/>
      </c>
      <c r="J609" s="37">
        <v>40119</v>
      </c>
      <c r="K609"/>
      <c r="L609" s="36" t="str">
        <f>IF(ISBLANK(K610),"",Long2[[#This Row],[Adj Close]]/K610-1)</f>
        <v/>
      </c>
      <c r="M609" s="29">
        <v>40119</v>
      </c>
      <c r="O609" s="33" t="str">
        <f>IF(ISBLANK(N610),"",Long3[[#This Row],[Adj Close]]/N610-1)</f>
        <v/>
      </c>
      <c r="P609" s="37">
        <v>40119</v>
      </c>
      <c r="R609" s="36" t="str">
        <f>IF(ISBLANK(Q610),"",Long4[[#This Row],[Adj Close]]/Q610-1)</f>
        <v/>
      </c>
      <c r="V609" s="37">
        <v>40119</v>
      </c>
      <c r="X609" s="36" t="str">
        <f>IF(ISBLANK(W610),"",Long6[[#This Row],[Adj Close]]/W610-1)</f>
        <v/>
      </c>
      <c r="AE609" s="29">
        <v>40119</v>
      </c>
      <c r="AG609" s="33" t="str">
        <f>IF(ISBLANK(AF610),"",Short0[[#This Row],[Adj Close]]/AF610-1)</f>
        <v/>
      </c>
      <c r="AH609" s="37">
        <v>40119</v>
      </c>
      <c r="AJ609" s="36" t="str">
        <f>IF(ISBLANK(AI610),"",Short1[[#This Row],[Adj Close]]/AI610-1)</f>
        <v/>
      </c>
      <c r="AK609" s="29">
        <v>40119</v>
      </c>
      <c r="AM609" s="33" t="str">
        <f>IF(ISBLANK(AL610),"",Short2[[#This Row],[Adj Close]]/AL610-1)</f>
        <v/>
      </c>
    </row>
    <row r="610" spans="1:39" x14ac:dyDescent="0.25">
      <c r="A610" s="37">
        <v>40112</v>
      </c>
      <c r="B610" s="39">
        <v>1036.1899410000001</v>
      </c>
      <c r="C610" s="36">
        <f>IF(ISBLANK(B611), "", GSPC[[#This Row],[Adj Close]]/B611-1)</f>
        <v>-4.0209370104691389E-2</v>
      </c>
      <c r="D610" s="37">
        <v>40112</v>
      </c>
      <c r="E610"/>
      <c r="F610" s="36" t="str">
        <f>IF(ISBLANK(E611), "", Long0[[#This Row],[Adj Close]]/E611-1)</f>
        <v/>
      </c>
      <c r="G610" s="29">
        <v>40112</v>
      </c>
      <c r="H610"/>
      <c r="I610" s="33" t="str">
        <f>IF(ISBLANK(H611),"",Long1[[#This Row],[Adj Close]]/H611-1)</f>
        <v/>
      </c>
      <c r="J610" s="37">
        <v>40112</v>
      </c>
      <c r="K610"/>
      <c r="L610" s="36" t="str">
        <f>IF(ISBLANK(K611),"",Long2[[#This Row],[Adj Close]]/K611-1)</f>
        <v/>
      </c>
      <c r="M610" s="29">
        <v>40112</v>
      </c>
      <c r="O610" s="33" t="str">
        <f>IF(ISBLANK(N611),"",Long3[[#This Row],[Adj Close]]/N611-1)</f>
        <v/>
      </c>
      <c r="P610" s="37">
        <v>40112</v>
      </c>
      <c r="R610" s="36" t="str">
        <f>IF(ISBLANK(Q611),"",Long4[[#This Row],[Adj Close]]/Q611-1)</f>
        <v/>
      </c>
      <c r="V610" s="37">
        <v>40112</v>
      </c>
      <c r="X610" s="36" t="str">
        <f>IF(ISBLANK(W611),"",Long6[[#This Row],[Adj Close]]/W611-1)</f>
        <v/>
      </c>
      <c r="AE610" s="29">
        <v>40112</v>
      </c>
      <c r="AG610" s="33" t="str">
        <f>IF(ISBLANK(AF611),"",Short0[[#This Row],[Adj Close]]/AF611-1)</f>
        <v/>
      </c>
      <c r="AH610" s="37">
        <v>40112</v>
      </c>
      <c r="AJ610" s="36" t="str">
        <f>IF(ISBLANK(AI611),"",Short1[[#This Row],[Adj Close]]/AI611-1)</f>
        <v/>
      </c>
      <c r="AK610" s="29">
        <v>40112</v>
      </c>
      <c r="AM610" s="33" t="str">
        <f>IF(ISBLANK(AL611),"",Short2[[#This Row],[Adj Close]]/AL611-1)</f>
        <v/>
      </c>
    </row>
    <row r="611" spans="1:39" x14ac:dyDescent="0.25">
      <c r="A611" s="37">
        <v>40105</v>
      </c>
      <c r="B611" s="39">
        <v>1079.599976</v>
      </c>
      <c r="C611" s="36">
        <f>IF(ISBLANK(B612), "", GSPC[[#This Row],[Adj Close]]/B612-1)</f>
        <v>-7.4287268303625531E-3</v>
      </c>
      <c r="D611" s="37">
        <v>40105</v>
      </c>
      <c r="E611"/>
      <c r="F611" s="36" t="str">
        <f>IF(ISBLANK(E612), "", Long0[[#This Row],[Adj Close]]/E612-1)</f>
        <v/>
      </c>
      <c r="G611" s="29">
        <v>40105</v>
      </c>
      <c r="H611"/>
      <c r="I611" s="33" t="str">
        <f>IF(ISBLANK(H612),"",Long1[[#This Row],[Adj Close]]/H612-1)</f>
        <v/>
      </c>
      <c r="J611" s="37">
        <v>40105</v>
      </c>
      <c r="K611"/>
      <c r="L611" s="36" t="str">
        <f>IF(ISBLANK(K612),"",Long2[[#This Row],[Adj Close]]/K612-1)</f>
        <v/>
      </c>
      <c r="M611" s="29">
        <v>40105</v>
      </c>
      <c r="O611" s="33" t="str">
        <f>IF(ISBLANK(N612),"",Long3[[#This Row],[Adj Close]]/N612-1)</f>
        <v/>
      </c>
      <c r="P611" s="37">
        <v>40105</v>
      </c>
      <c r="R611" s="36" t="str">
        <f>IF(ISBLANK(Q612),"",Long4[[#This Row],[Adj Close]]/Q612-1)</f>
        <v/>
      </c>
      <c r="V611" s="37">
        <v>40105</v>
      </c>
      <c r="X611" s="36" t="str">
        <f>IF(ISBLANK(W612),"",Long6[[#This Row],[Adj Close]]/W612-1)</f>
        <v/>
      </c>
      <c r="AE611" s="29">
        <v>40105</v>
      </c>
      <c r="AG611" s="33" t="str">
        <f>IF(ISBLANK(AF612),"",Short0[[#This Row],[Adj Close]]/AF612-1)</f>
        <v/>
      </c>
      <c r="AH611" s="37">
        <v>40105</v>
      </c>
      <c r="AJ611" s="36" t="str">
        <f>IF(ISBLANK(AI612),"",Short1[[#This Row],[Adj Close]]/AI612-1)</f>
        <v/>
      </c>
      <c r="AK611" s="29">
        <v>40105</v>
      </c>
      <c r="AM611" s="33" t="str">
        <f>IF(ISBLANK(AL612),"",Short2[[#This Row],[Adj Close]]/AL612-1)</f>
        <v/>
      </c>
    </row>
    <row r="612" spans="1:39" x14ac:dyDescent="0.25">
      <c r="A612" s="37">
        <v>40098</v>
      </c>
      <c r="B612" s="39">
        <v>1087.6800539999999</v>
      </c>
      <c r="C612" s="36">
        <f>IF(ISBLANK(B613), "", GSPC[[#This Row],[Adj Close]]/B613-1)</f>
        <v>1.5109860242371376E-2</v>
      </c>
      <c r="D612" s="37">
        <v>40098</v>
      </c>
      <c r="E612"/>
      <c r="F612" s="36" t="str">
        <f>IF(ISBLANK(E613), "", Long0[[#This Row],[Adj Close]]/E613-1)</f>
        <v/>
      </c>
      <c r="G612" s="29">
        <v>40098</v>
      </c>
      <c r="H612"/>
      <c r="I612" s="33" t="str">
        <f>IF(ISBLANK(H613),"",Long1[[#This Row],[Adj Close]]/H613-1)</f>
        <v/>
      </c>
      <c r="J612" s="37">
        <v>40098</v>
      </c>
      <c r="K612"/>
      <c r="L612" s="36" t="str">
        <f>IF(ISBLANK(K613),"",Long2[[#This Row],[Adj Close]]/K613-1)</f>
        <v/>
      </c>
      <c r="M612" s="29">
        <v>40098</v>
      </c>
      <c r="O612" s="33" t="str">
        <f>IF(ISBLANK(N613),"",Long3[[#This Row],[Adj Close]]/N613-1)</f>
        <v/>
      </c>
      <c r="P612" s="37">
        <v>40098</v>
      </c>
      <c r="R612" s="36" t="str">
        <f>IF(ISBLANK(Q613),"",Long4[[#This Row],[Adj Close]]/Q613-1)</f>
        <v/>
      </c>
      <c r="V612" s="37">
        <v>40098</v>
      </c>
      <c r="X612" s="36" t="str">
        <f>IF(ISBLANK(W613),"",Long6[[#This Row],[Adj Close]]/W613-1)</f>
        <v/>
      </c>
      <c r="AE612" s="29">
        <v>40098</v>
      </c>
      <c r="AG612" s="33" t="str">
        <f>IF(ISBLANK(AF613),"",Short0[[#This Row],[Adj Close]]/AF613-1)</f>
        <v/>
      </c>
      <c r="AH612" s="37">
        <v>40098</v>
      </c>
      <c r="AJ612" s="36" t="str">
        <f>IF(ISBLANK(AI613),"",Short1[[#This Row],[Adj Close]]/AI613-1)</f>
        <v/>
      </c>
      <c r="AK612" s="29">
        <v>40098</v>
      </c>
      <c r="AM612" s="33" t="str">
        <f>IF(ISBLANK(AL613),"",Short2[[#This Row],[Adj Close]]/AL613-1)</f>
        <v/>
      </c>
    </row>
    <row r="613" spans="1:39" x14ac:dyDescent="0.25">
      <c r="A613" s="37">
        <v>40091</v>
      </c>
      <c r="B613" s="39">
        <v>1071.48999</v>
      </c>
      <c r="C613" s="36">
        <f>IF(ISBLANK(B614), "", GSPC[[#This Row],[Adj Close]]/B614-1)</f>
        <v>4.5142000917410163E-2</v>
      </c>
      <c r="D613" s="37">
        <v>40091</v>
      </c>
      <c r="E613"/>
      <c r="F613" s="36" t="str">
        <f>IF(ISBLANK(E614), "", Long0[[#This Row],[Adj Close]]/E614-1)</f>
        <v/>
      </c>
      <c r="G613" s="29">
        <v>40091</v>
      </c>
      <c r="H613"/>
      <c r="I613" s="33" t="str">
        <f>IF(ISBLANK(H614),"",Long1[[#This Row],[Adj Close]]/H614-1)</f>
        <v/>
      </c>
      <c r="J613" s="37">
        <v>40091</v>
      </c>
      <c r="K613"/>
      <c r="L613" s="36" t="str">
        <f>IF(ISBLANK(K614),"",Long2[[#This Row],[Adj Close]]/K614-1)</f>
        <v/>
      </c>
      <c r="M613" s="29">
        <v>40091</v>
      </c>
      <c r="O613" s="33" t="str">
        <f>IF(ISBLANK(N614),"",Long3[[#This Row],[Adj Close]]/N614-1)</f>
        <v/>
      </c>
      <c r="P613" s="37">
        <v>40091</v>
      </c>
      <c r="R613" s="36" t="str">
        <f>IF(ISBLANK(Q614),"",Long4[[#This Row],[Adj Close]]/Q614-1)</f>
        <v/>
      </c>
      <c r="V613" s="37">
        <v>40091</v>
      </c>
      <c r="X613" s="36" t="str">
        <f>IF(ISBLANK(W614),"",Long6[[#This Row],[Adj Close]]/W614-1)</f>
        <v/>
      </c>
      <c r="AE613" s="29">
        <v>40091</v>
      </c>
      <c r="AG613" s="33" t="str">
        <f>IF(ISBLANK(AF614),"",Short0[[#This Row],[Adj Close]]/AF614-1)</f>
        <v/>
      </c>
      <c r="AH613" s="37">
        <v>40091</v>
      </c>
      <c r="AJ613" s="36" t="str">
        <f>IF(ISBLANK(AI614),"",Short1[[#This Row],[Adj Close]]/AI614-1)</f>
        <v/>
      </c>
      <c r="AK613" s="29">
        <v>40091</v>
      </c>
      <c r="AM613" s="33" t="str">
        <f>IF(ISBLANK(AL614),"",Short2[[#This Row],[Adj Close]]/AL614-1)</f>
        <v/>
      </c>
    </row>
    <row r="614" spans="1:39" x14ac:dyDescent="0.25">
      <c r="A614" s="37">
        <v>40084</v>
      </c>
      <c r="B614" s="39">
        <v>1025.209961</v>
      </c>
      <c r="C614" s="36">
        <f>IF(ISBLANK(B615), "", GSPC[[#This Row],[Adj Close]]/B615-1)</f>
        <v>-1.8355429928017419E-2</v>
      </c>
      <c r="D614" s="37">
        <v>40084</v>
      </c>
      <c r="E614"/>
      <c r="F614" s="36" t="str">
        <f>IF(ISBLANK(E615), "", Long0[[#This Row],[Adj Close]]/E615-1)</f>
        <v/>
      </c>
      <c r="G614" s="29">
        <v>40084</v>
      </c>
      <c r="H614"/>
      <c r="I614" s="33" t="str">
        <f>IF(ISBLANK(H615),"",Long1[[#This Row],[Adj Close]]/H615-1)</f>
        <v/>
      </c>
      <c r="J614" s="37">
        <v>40084</v>
      </c>
      <c r="K614"/>
      <c r="L614" s="36" t="str">
        <f>IF(ISBLANK(K615),"",Long2[[#This Row],[Adj Close]]/K615-1)</f>
        <v/>
      </c>
      <c r="M614" s="29">
        <v>40084</v>
      </c>
      <c r="O614" s="33" t="str">
        <f>IF(ISBLANK(N615),"",Long3[[#This Row],[Adj Close]]/N615-1)</f>
        <v/>
      </c>
      <c r="P614" s="37">
        <v>40084</v>
      </c>
      <c r="R614" s="36" t="str">
        <f>IF(ISBLANK(Q615),"",Long4[[#This Row],[Adj Close]]/Q615-1)</f>
        <v/>
      </c>
      <c r="V614" s="37">
        <v>40084</v>
      </c>
      <c r="X614" s="36" t="str">
        <f>IF(ISBLANK(W615),"",Long6[[#This Row],[Adj Close]]/W615-1)</f>
        <v/>
      </c>
      <c r="AE614" s="29">
        <v>40084</v>
      </c>
      <c r="AG614" s="33" t="str">
        <f>IF(ISBLANK(AF615),"",Short0[[#This Row],[Adj Close]]/AF615-1)</f>
        <v/>
      </c>
      <c r="AH614" s="37">
        <v>40084</v>
      </c>
      <c r="AJ614" s="36" t="str">
        <f>IF(ISBLANK(AI615),"",Short1[[#This Row],[Adj Close]]/AI615-1)</f>
        <v/>
      </c>
      <c r="AK614" s="29">
        <v>40084</v>
      </c>
      <c r="AM614" s="33" t="str">
        <f>IF(ISBLANK(AL615),"",Short2[[#This Row],[Adj Close]]/AL615-1)</f>
        <v/>
      </c>
    </row>
    <row r="615" spans="1:39" x14ac:dyDescent="0.25">
      <c r="A615" s="37">
        <v>40077</v>
      </c>
      <c r="B615" s="39">
        <v>1044.380005</v>
      </c>
      <c r="C615" s="36">
        <f>IF(ISBLANK(B616), "", GSPC[[#This Row],[Adj Close]]/B616-1)</f>
        <v>-2.2390754378782129E-2</v>
      </c>
      <c r="D615" s="37">
        <v>40077</v>
      </c>
      <c r="E615"/>
      <c r="F615" s="36" t="str">
        <f>IF(ISBLANK(E616), "", Long0[[#This Row],[Adj Close]]/E616-1)</f>
        <v/>
      </c>
      <c r="G615" s="29">
        <v>40077</v>
      </c>
      <c r="H615"/>
      <c r="I615" s="33" t="str">
        <f>IF(ISBLANK(H616),"",Long1[[#This Row],[Adj Close]]/H616-1)</f>
        <v/>
      </c>
      <c r="J615" s="37">
        <v>40077</v>
      </c>
      <c r="K615"/>
      <c r="L615" s="36" t="str">
        <f>IF(ISBLANK(K616),"",Long2[[#This Row],[Adj Close]]/K616-1)</f>
        <v/>
      </c>
      <c r="M615" s="29">
        <v>40077</v>
      </c>
      <c r="O615" s="33" t="str">
        <f>IF(ISBLANK(N616),"",Long3[[#This Row],[Adj Close]]/N616-1)</f>
        <v/>
      </c>
      <c r="P615" s="37">
        <v>40077</v>
      </c>
      <c r="R615" s="36" t="str">
        <f>IF(ISBLANK(Q616),"",Long4[[#This Row],[Adj Close]]/Q616-1)</f>
        <v/>
      </c>
      <c r="V615" s="37">
        <v>40077</v>
      </c>
      <c r="X615" s="36" t="str">
        <f>IF(ISBLANK(W616),"",Long6[[#This Row],[Adj Close]]/W616-1)</f>
        <v/>
      </c>
      <c r="AE615" s="29">
        <v>40077</v>
      </c>
      <c r="AG615" s="33" t="str">
        <f>IF(ISBLANK(AF616),"",Short0[[#This Row],[Adj Close]]/AF616-1)</f>
        <v/>
      </c>
      <c r="AH615" s="37">
        <v>40077</v>
      </c>
      <c r="AJ615" s="36" t="str">
        <f>IF(ISBLANK(AI616),"",Short1[[#This Row],[Adj Close]]/AI616-1)</f>
        <v/>
      </c>
      <c r="AK615" s="29">
        <v>40077</v>
      </c>
      <c r="AM615" s="33" t="str">
        <f>IF(ISBLANK(AL616),"",Short2[[#This Row],[Adj Close]]/AL616-1)</f>
        <v/>
      </c>
    </row>
    <row r="616" spans="1:39" x14ac:dyDescent="0.25">
      <c r="A616" s="37">
        <v>40070</v>
      </c>
      <c r="B616" s="39">
        <v>1068.3000489999999</v>
      </c>
      <c r="C616" s="36">
        <f>IF(ISBLANK(B617), "", GSPC[[#This Row],[Adj Close]]/B617-1)</f>
        <v>2.4522234413937083E-2</v>
      </c>
      <c r="D616" s="37">
        <v>40070</v>
      </c>
      <c r="E616"/>
      <c r="F616" s="36" t="str">
        <f>IF(ISBLANK(E617), "", Long0[[#This Row],[Adj Close]]/E617-1)</f>
        <v/>
      </c>
      <c r="G616" s="29">
        <v>40070</v>
      </c>
      <c r="H616"/>
      <c r="I616" s="33" t="str">
        <f>IF(ISBLANK(H617),"",Long1[[#This Row],[Adj Close]]/H617-1)</f>
        <v/>
      </c>
      <c r="J616" s="37">
        <v>40070</v>
      </c>
      <c r="K616"/>
      <c r="L616" s="36" t="str">
        <f>IF(ISBLANK(K617),"",Long2[[#This Row],[Adj Close]]/K617-1)</f>
        <v/>
      </c>
      <c r="M616" s="29">
        <v>40070</v>
      </c>
      <c r="O616" s="33" t="str">
        <f>IF(ISBLANK(N617),"",Long3[[#This Row],[Adj Close]]/N617-1)</f>
        <v/>
      </c>
      <c r="P616" s="37">
        <v>40070</v>
      </c>
      <c r="R616" s="36" t="str">
        <f>IF(ISBLANK(Q617),"",Long4[[#This Row],[Adj Close]]/Q617-1)</f>
        <v/>
      </c>
      <c r="V616" s="37">
        <v>40070</v>
      </c>
      <c r="X616" s="36" t="str">
        <f>IF(ISBLANK(W617),"",Long6[[#This Row],[Adj Close]]/W617-1)</f>
        <v/>
      </c>
      <c r="AE616" s="29">
        <v>40070</v>
      </c>
      <c r="AG616" s="33" t="str">
        <f>IF(ISBLANK(AF617),"",Short0[[#This Row],[Adj Close]]/AF617-1)</f>
        <v/>
      </c>
      <c r="AH616" s="37">
        <v>40070</v>
      </c>
      <c r="AJ616" s="36" t="str">
        <f>IF(ISBLANK(AI617),"",Short1[[#This Row],[Adj Close]]/AI617-1)</f>
        <v/>
      </c>
      <c r="AK616" s="29">
        <v>40070</v>
      </c>
      <c r="AM616" s="33" t="str">
        <f>IF(ISBLANK(AL617),"",Short2[[#This Row],[Adj Close]]/AL617-1)</f>
        <v/>
      </c>
    </row>
    <row r="617" spans="1:39" x14ac:dyDescent="0.25">
      <c r="A617" s="37">
        <v>40063</v>
      </c>
      <c r="B617" s="39">
        <v>1042.7299800000001</v>
      </c>
      <c r="C617" s="36">
        <f>IF(ISBLANK(B618), "", GSPC[[#This Row],[Adj Close]]/B618-1)</f>
        <v>2.5905111548875759E-2</v>
      </c>
      <c r="D617" s="37">
        <v>40063</v>
      </c>
      <c r="E617"/>
      <c r="F617" s="36" t="str">
        <f>IF(ISBLANK(E618), "", Long0[[#This Row],[Adj Close]]/E618-1)</f>
        <v/>
      </c>
      <c r="G617" s="29">
        <v>40063</v>
      </c>
      <c r="H617"/>
      <c r="I617" s="33" t="str">
        <f>IF(ISBLANK(H618),"",Long1[[#This Row],[Adj Close]]/H618-1)</f>
        <v/>
      </c>
      <c r="J617" s="37">
        <v>40063</v>
      </c>
      <c r="K617"/>
      <c r="L617" s="36" t="str">
        <f>IF(ISBLANK(K618),"",Long2[[#This Row],[Adj Close]]/K618-1)</f>
        <v/>
      </c>
      <c r="M617" s="29">
        <v>40063</v>
      </c>
      <c r="O617" s="33" t="str">
        <f>IF(ISBLANK(N618),"",Long3[[#This Row],[Adj Close]]/N618-1)</f>
        <v/>
      </c>
      <c r="P617" s="37">
        <v>40063</v>
      </c>
      <c r="R617" s="36" t="str">
        <f>IF(ISBLANK(Q618),"",Long4[[#This Row],[Adj Close]]/Q618-1)</f>
        <v/>
      </c>
      <c r="V617" s="37">
        <v>40063</v>
      </c>
      <c r="X617" s="36" t="str">
        <f>IF(ISBLANK(W618),"",Long6[[#This Row],[Adj Close]]/W618-1)</f>
        <v/>
      </c>
      <c r="AE617" s="29">
        <v>40063</v>
      </c>
      <c r="AG617" s="33" t="str">
        <f>IF(ISBLANK(AF618),"",Short0[[#This Row],[Adj Close]]/AF618-1)</f>
        <v/>
      </c>
      <c r="AH617" s="37">
        <v>40063</v>
      </c>
      <c r="AJ617" s="36" t="str">
        <f>IF(ISBLANK(AI618),"",Short1[[#This Row],[Adj Close]]/AI618-1)</f>
        <v/>
      </c>
      <c r="AK617" s="29">
        <v>40063</v>
      </c>
      <c r="AM617" s="33" t="str">
        <f>IF(ISBLANK(AL618),"",Short2[[#This Row],[Adj Close]]/AL618-1)</f>
        <v/>
      </c>
    </row>
    <row r="618" spans="1:39" x14ac:dyDescent="0.25">
      <c r="A618" s="37">
        <v>40056</v>
      </c>
      <c r="B618" s="39">
        <v>1016.400024</v>
      </c>
      <c r="C618" s="36">
        <f>IF(ISBLANK(B619), "", GSPC[[#This Row],[Adj Close]]/B619-1)</f>
        <v>-1.2177727680602768E-2</v>
      </c>
      <c r="D618" s="37">
        <v>40056</v>
      </c>
      <c r="E618"/>
      <c r="F618" s="36" t="str">
        <f>IF(ISBLANK(E619), "", Long0[[#This Row],[Adj Close]]/E619-1)</f>
        <v/>
      </c>
      <c r="G618" s="29">
        <v>40056</v>
      </c>
      <c r="H618"/>
      <c r="I618" s="33" t="str">
        <f>IF(ISBLANK(H619),"",Long1[[#This Row],[Adj Close]]/H619-1)</f>
        <v/>
      </c>
      <c r="J618" s="37">
        <v>40056</v>
      </c>
      <c r="K618"/>
      <c r="L618" s="36" t="str">
        <f>IF(ISBLANK(K619),"",Long2[[#This Row],[Adj Close]]/K619-1)</f>
        <v/>
      </c>
      <c r="M618" s="29">
        <v>40056</v>
      </c>
      <c r="O618" s="33" t="str">
        <f>IF(ISBLANK(N619),"",Long3[[#This Row],[Adj Close]]/N619-1)</f>
        <v/>
      </c>
      <c r="P618" s="37">
        <v>40056</v>
      </c>
      <c r="R618" s="36" t="str">
        <f>IF(ISBLANK(Q619),"",Long4[[#This Row],[Adj Close]]/Q619-1)</f>
        <v/>
      </c>
      <c r="V618" s="37">
        <v>40056</v>
      </c>
      <c r="X618" s="36" t="str">
        <f>IF(ISBLANK(W619),"",Long6[[#This Row],[Adj Close]]/W619-1)</f>
        <v/>
      </c>
      <c r="AE618" s="29">
        <v>40056</v>
      </c>
      <c r="AG618" s="33" t="str">
        <f>IF(ISBLANK(AF619),"",Short0[[#This Row],[Adj Close]]/AF619-1)</f>
        <v/>
      </c>
      <c r="AH618" s="37">
        <v>40056</v>
      </c>
      <c r="AJ618" s="36" t="str">
        <f>IF(ISBLANK(AI619),"",Short1[[#This Row],[Adj Close]]/AI619-1)</f>
        <v/>
      </c>
      <c r="AK618" s="29">
        <v>40056</v>
      </c>
      <c r="AM618" s="33" t="str">
        <f>IF(ISBLANK(AL619),"",Short2[[#This Row],[Adj Close]]/AL619-1)</f>
        <v/>
      </c>
    </row>
    <row r="619" spans="1:39" x14ac:dyDescent="0.25">
      <c r="A619" s="37">
        <v>40049</v>
      </c>
      <c r="B619" s="39">
        <v>1028.9300539999999</v>
      </c>
      <c r="C619" s="36">
        <f>IF(ISBLANK(B620), "", GSPC[[#This Row],[Adj Close]]/B620-1)</f>
        <v>2.7287468316452568E-3</v>
      </c>
      <c r="D619" s="37">
        <v>40049</v>
      </c>
      <c r="E619"/>
      <c r="F619" s="36" t="str">
        <f>IF(ISBLANK(E620), "", Long0[[#This Row],[Adj Close]]/E620-1)</f>
        <v/>
      </c>
      <c r="G619" s="29">
        <v>40049</v>
      </c>
      <c r="H619"/>
      <c r="I619" s="33" t="str">
        <f>IF(ISBLANK(H620),"",Long1[[#This Row],[Adj Close]]/H620-1)</f>
        <v/>
      </c>
      <c r="J619" s="37">
        <v>40049</v>
      </c>
      <c r="K619"/>
      <c r="L619" s="36" t="str">
        <f>IF(ISBLANK(K620),"",Long2[[#This Row],[Adj Close]]/K620-1)</f>
        <v/>
      </c>
      <c r="M619" s="29">
        <v>40049</v>
      </c>
      <c r="O619" s="33" t="str">
        <f>IF(ISBLANK(N620),"",Long3[[#This Row],[Adj Close]]/N620-1)</f>
        <v/>
      </c>
      <c r="P619" s="37">
        <v>40049</v>
      </c>
      <c r="R619" s="36" t="str">
        <f>IF(ISBLANK(Q620),"",Long4[[#This Row],[Adj Close]]/Q620-1)</f>
        <v/>
      </c>
      <c r="V619" s="37">
        <v>40049</v>
      </c>
      <c r="X619" s="36" t="str">
        <f>IF(ISBLANK(W620),"",Long6[[#This Row],[Adj Close]]/W620-1)</f>
        <v/>
      </c>
      <c r="AE619" s="29">
        <v>40049</v>
      </c>
      <c r="AG619" s="33" t="str">
        <f>IF(ISBLANK(AF620),"",Short0[[#This Row],[Adj Close]]/AF620-1)</f>
        <v/>
      </c>
      <c r="AH619" s="37">
        <v>40049</v>
      </c>
      <c r="AJ619" s="36" t="str">
        <f>IF(ISBLANK(AI620),"",Short1[[#This Row],[Adj Close]]/AI620-1)</f>
        <v/>
      </c>
      <c r="AK619" s="29">
        <v>40049</v>
      </c>
      <c r="AM619" s="33" t="str">
        <f>IF(ISBLANK(AL620),"",Short2[[#This Row],[Adj Close]]/AL620-1)</f>
        <v/>
      </c>
    </row>
    <row r="620" spans="1:39" x14ac:dyDescent="0.25">
      <c r="A620" s="37">
        <v>40042</v>
      </c>
      <c r="B620" s="39">
        <v>1026.130005</v>
      </c>
      <c r="C620" s="36">
        <f>IF(ISBLANK(B621), "", GSPC[[#This Row],[Adj Close]]/B621-1)</f>
        <v>2.1950201084907306E-2</v>
      </c>
      <c r="D620" s="37">
        <v>40042</v>
      </c>
      <c r="E620"/>
      <c r="F620" s="36" t="str">
        <f>IF(ISBLANK(E621), "", Long0[[#This Row],[Adj Close]]/E621-1)</f>
        <v/>
      </c>
      <c r="G620" s="29">
        <v>40042</v>
      </c>
      <c r="H620"/>
      <c r="I620" s="33" t="str">
        <f>IF(ISBLANK(H621),"",Long1[[#This Row],[Adj Close]]/H621-1)</f>
        <v/>
      </c>
      <c r="J620" s="37">
        <v>40042</v>
      </c>
      <c r="K620"/>
      <c r="L620" s="36" t="str">
        <f>IF(ISBLANK(K621),"",Long2[[#This Row],[Adj Close]]/K621-1)</f>
        <v/>
      </c>
      <c r="M620" s="29">
        <v>40042</v>
      </c>
      <c r="O620" s="33" t="str">
        <f>IF(ISBLANK(N621),"",Long3[[#This Row],[Adj Close]]/N621-1)</f>
        <v/>
      </c>
      <c r="P620" s="37">
        <v>40042</v>
      </c>
      <c r="R620" s="36" t="str">
        <f>IF(ISBLANK(Q621),"",Long4[[#This Row],[Adj Close]]/Q621-1)</f>
        <v/>
      </c>
      <c r="V620" s="37">
        <v>40042</v>
      </c>
      <c r="X620" s="36" t="str">
        <f>IF(ISBLANK(W621),"",Long6[[#This Row],[Adj Close]]/W621-1)</f>
        <v/>
      </c>
      <c r="AE620" s="29">
        <v>40042</v>
      </c>
      <c r="AG620" s="33" t="str">
        <f>IF(ISBLANK(AF621),"",Short0[[#This Row],[Adj Close]]/AF621-1)</f>
        <v/>
      </c>
      <c r="AH620" s="37">
        <v>40042</v>
      </c>
      <c r="AJ620" s="36" t="str">
        <f>IF(ISBLANK(AI621),"",Short1[[#This Row],[Adj Close]]/AI621-1)</f>
        <v/>
      </c>
      <c r="AK620" s="29">
        <v>40042</v>
      </c>
      <c r="AM620" s="33" t="str">
        <f>IF(ISBLANK(AL621),"",Short2[[#This Row],[Adj Close]]/AL621-1)</f>
        <v/>
      </c>
    </row>
    <row r="621" spans="1:39" x14ac:dyDescent="0.25">
      <c r="A621" s="37">
        <v>40035</v>
      </c>
      <c r="B621" s="39">
        <v>1004.090027</v>
      </c>
      <c r="C621" s="36">
        <f>IF(ISBLANK(B622), "", GSPC[[#This Row],[Adj Close]]/B622-1)</f>
        <v>-6.3236809501163727E-3</v>
      </c>
      <c r="D621" s="37">
        <v>40035</v>
      </c>
      <c r="E621"/>
      <c r="F621" s="36" t="str">
        <f>IF(ISBLANK(E622), "", Long0[[#This Row],[Adj Close]]/E622-1)</f>
        <v/>
      </c>
      <c r="G621" s="29">
        <v>40035</v>
      </c>
      <c r="H621"/>
      <c r="I621" s="33" t="str">
        <f>IF(ISBLANK(H622),"",Long1[[#This Row],[Adj Close]]/H622-1)</f>
        <v/>
      </c>
      <c r="J621" s="37">
        <v>40035</v>
      </c>
      <c r="K621"/>
      <c r="L621" s="36" t="str">
        <f>IF(ISBLANK(K622),"",Long2[[#This Row],[Adj Close]]/K622-1)</f>
        <v/>
      </c>
      <c r="M621" s="29">
        <v>40035</v>
      </c>
      <c r="O621" s="33" t="str">
        <f>IF(ISBLANK(N622),"",Long3[[#This Row],[Adj Close]]/N622-1)</f>
        <v/>
      </c>
      <c r="P621" s="37">
        <v>40035</v>
      </c>
      <c r="R621" s="36" t="str">
        <f>IF(ISBLANK(Q622),"",Long4[[#This Row],[Adj Close]]/Q622-1)</f>
        <v/>
      </c>
      <c r="V621" s="37">
        <v>40035</v>
      </c>
      <c r="X621" s="36" t="str">
        <f>IF(ISBLANK(W622),"",Long6[[#This Row],[Adj Close]]/W622-1)</f>
        <v/>
      </c>
      <c r="AE621" s="29">
        <v>40035</v>
      </c>
      <c r="AG621" s="33" t="str">
        <f>IF(ISBLANK(AF622),"",Short0[[#This Row],[Adj Close]]/AF622-1)</f>
        <v/>
      </c>
      <c r="AH621" s="37">
        <v>40035</v>
      </c>
      <c r="AJ621" s="36" t="str">
        <f>IF(ISBLANK(AI622),"",Short1[[#This Row],[Adj Close]]/AI622-1)</f>
        <v/>
      </c>
      <c r="AK621" s="29">
        <v>40035</v>
      </c>
      <c r="AM621" s="33" t="str">
        <f>IF(ISBLANK(AL622),"",Short2[[#This Row],[Adj Close]]/AL622-1)</f>
        <v/>
      </c>
    </row>
    <row r="622" spans="1:39" x14ac:dyDescent="0.25">
      <c r="A622" s="37">
        <v>40028</v>
      </c>
      <c r="B622" s="39">
        <v>1010.47998</v>
      </c>
      <c r="C622" s="36">
        <f>IF(ISBLANK(B623), "", GSPC[[#This Row],[Adj Close]]/B623-1)</f>
        <v>2.3291611441074389E-2</v>
      </c>
      <c r="D622" s="37">
        <v>40028</v>
      </c>
      <c r="E622"/>
      <c r="F622" s="36" t="str">
        <f>IF(ISBLANK(E623), "", Long0[[#This Row],[Adj Close]]/E623-1)</f>
        <v/>
      </c>
      <c r="G622" s="29">
        <v>40028</v>
      </c>
      <c r="H622"/>
      <c r="I622" s="33" t="str">
        <f>IF(ISBLANK(H623),"",Long1[[#This Row],[Adj Close]]/H623-1)</f>
        <v/>
      </c>
      <c r="J622" s="37">
        <v>40028</v>
      </c>
      <c r="K622"/>
      <c r="L622" s="36" t="str">
        <f>IF(ISBLANK(K623),"",Long2[[#This Row],[Adj Close]]/K623-1)</f>
        <v/>
      </c>
      <c r="M622" s="29">
        <v>40028</v>
      </c>
      <c r="O622" s="33" t="str">
        <f>IF(ISBLANK(N623),"",Long3[[#This Row],[Adj Close]]/N623-1)</f>
        <v/>
      </c>
      <c r="P622" s="37">
        <v>40028</v>
      </c>
      <c r="R622" s="36" t="str">
        <f>IF(ISBLANK(Q623),"",Long4[[#This Row],[Adj Close]]/Q623-1)</f>
        <v/>
      </c>
      <c r="V622" s="37">
        <v>40028</v>
      </c>
      <c r="X622" s="36" t="str">
        <f>IF(ISBLANK(W623),"",Long6[[#This Row],[Adj Close]]/W623-1)</f>
        <v/>
      </c>
      <c r="AE622" s="29">
        <v>40028</v>
      </c>
      <c r="AG622" s="33" t="str">
        <f>IF(ISBLANK(AF623),"",Short0[[#This Row],[Adj Close]]/AF623-1)</f>
        <v/>
      </c>
      <c r="AH622" s="37">
        <v>40028</v>
      </c>
      <c r="AJ622" s="36" t="str">
        <f>IF(ISBLANK(AI623),"",Short1[[#This Row],[Adj Close]]/AI623-1)</f>
        <v/>
      </c>
      <c r="AK622" s="29">
        <v>40028</v>
      </c>
      <c r="AM622" s="33" t="str">
        <f>IF(ISBLANK(AL623),"",Short2[[#This Row],[Adj Close]]/AL623-1)</f>
        <v/>
      </c>
    </row>
    <row r="623" spans="1:39" x14ac:dyDescent="0.25">
      <c r="A623" s="37">
        <v>40021</v>
      </c>
      <c r="B623" s="39">
        <v>987.47997999999995</v>
      </c>
      <c r="C623" s="36">
        <f>IF(ISBLANK(B624), "", GSPC[[#This Row],[Adj Close]]/B624-1)</f>
        <v>8.3940627780767496E-3</v>
      </c>
      <c r="D623" s="37">
        <v>40021</v>
      </c>
      <c r="E623"/>
      <c r="F623" s="36" t="str">
        <f>IF(ISBLANK(E624), "", Long0[[#This Row],[Adj Close]]/E624-1)</f>
        <v/>
      </c>
      <c r="G623" s="29">
        <v>40021</v>
      </c>
      <c r="H623"/>
      <c r="I623" s="33" t="str">
        <f>IF(ISBLANK(H624),"",Long1[[#This Row],[Adj Close]]/H624-1)</f>
        <v/>
      </c>
      <c r="J623" s="37">
        <v>40021</v>
      </c>
      <c r="K623"/>
      <c r="L623" s="36" t="str">
        <f>IF(ISBLANK(K624),"",Long2[[#This Row],[Adj Close]]/K624-1)</f>
        <v/>
      </c>
      <c r="M623" s="29">
        <v>40021</v>
      </c>
      <c r="O623" s="33" t="str">
        <f>IF(ISBLANK(N624),"",Long3[[#This Row],[Adj Close]]/N624-1)</f>
        <v/>
      </c>
      <c r="P623" s="37">
        <v>40021</v>
      </c>
      <c r="R623" s="36" t="str">
        <f>IF(ISBLANK(Q624),"",Long4[[#This Row],[Adj Close]]/Q624-1)</f>
        <v/>
      </c>
      <c r="V623" s="37">
        <v>40021</v>
      </c>
      <c r="X623" s="36" t="str">
        <f>IF(ISBLANK(W624),"",Long6[[#This Row],[Adj Close]]/W624-1)</f>
        <v/>
      </c>
      <c r="AE623" s="29">
        <v>40021</v>
      </c>
      <c r="AG623" s="33" t="str">
        <f>IF(ISBLANK(AF624),"",Short0[[#This Row],[Adj Close]]/AF624-1)</f>
        <v/>
      </c>
      <c r="AH623" s="37">
        <v>40021</v>
      </c>
      <c r="AJ623" s="36" t="str">
        <f>IF(ISBLANK(AI624),"",Short1[[#This Row],[Adj Close]]/AI624-1)</f>
        <v/>
      </c>
      <c r="AK623" s="29">
        <v>40021</v>
      </c>
      <c r="AM623" s="33" t="str">
        <f>IF(ISBLANK(AL624),"",Short2[[#This Row],[Adj Close]]/AL624-1)</f>
        <v/>
      </c>
    </row>
    <row r="624" spans="1:39" x14ac:dyDescent="0.25">
      <c r="A624" s="37">
        <v>40014</v>
      </c>
      <c r="B624" s="39">
        <v>979.26000999999997</v>
      </c>
      <c r="C624" s="36">
        <f>IF(ISBLANK(B625), "", GSPC[[#This Row],[Adj Close]]/B625-1)</f>
        <v>4.1344993293429333E-2</v>
      </c>
      <c r="D624" s="37">
        <v>40014</v>
      </c>
      <c r="E624"/>
      <c r="F624" s="36" t="str">
        <f>IF(ISBLANK(E625), "", Long0[[#This Row],[Adj Close]]/E625-1)</f>
        <v/>
      </c>
      <c r="G624" s="29">
        <v>40014</v>
      </c>
      <c r="H624"/>
      <c r="I624" s="33" t="str">
        <f>IF(ISBLANK(H625),"",Long1[[#This Row],[Adj Close]]/H625-1)</f>
        <v/>
      </c>
      <c r="J624" s="37">
        <v>40014</v>
      </c>
      <c r="K624"/>
      <c r="L624" s="36" t="str">
        <f>IF(ISBLANK(K625),"",Long2[[#This Row],[Adj Close]]/K625-1)</f>
        <v/>
      </c>
      <c r="M624" s="29">
        <v>40014</v>
      </c>
      <c r="O624" s="33" t="str">
        <f>IF(ISBLANK(N625),"",Long3[[#This Row],[Adj Close]]/N625-1)</f>
        <v/>
      </c>
      <c r="P624" s="37">
        <v>40014</v>
      </c>
      <c r="R624" s="36" t="str">
        <f>IF(ISBLANK(Q625),"",Long4[[#This Row],[Adj Close]]/Q625-1)</f>
        <v/>
      </c>
      <c r="V624" s="37">
        <v>40014</v>
      </c>
      <c r="X624" s="36" t="str">
        <f>IF(ISBLANK(W625),"",Long6[[#This Row],[Adj Close]]/W625-1)</f>
        <v/>
      </c>
      <c r="AE624" s="29">
        <v>40014</v>
      </c>
      <c r="AG624" s="33" t="str">
        <f>IF(ISBLANK(AF625),"",Short0[[#This Row],[Adj Close]]/AF625-1)</f>
        <v/>
      </c>
      <c r="AH624" s="37">
        <v>40014</v>
      </c>
      <c r="AJ624" s="36" t="str">
        <f>IF(ISBLANK(AI625),"",Short1[[#This Row],[Adj Close]]/AI625-1)</f>
        <v/>
      </c>
      <c r="AK624" s="29">
        <v>40014</v>
      </c>
      <c r="AM624" s="33" t="str">
        <f>IF(ISBLANK(AL625),"",Short2[[#This Row],[Adj Close]]/AL625-1)</f>
        <v/>
      </c>
    </row>
    <row r="625" spans="1:39" x14ac:dyDescent="0.25">
      <c r="A625" s="37">
        <v>40007</v>
      </c>
      <c r="B625" s="39">
        <v>940.38000499999998</v>
      </c>
      <c r="C625" s="36">
        <f>IF(ISBLANK(B626), "", GSPC[[#This Row],[Adj Close]]/B626-1)</f>
        <v>6.9671151765545725E-2</v>
      </c>
      <c r="D625" s="37">
        <v>40007</v>
      </c>
      <c r="E625"/>
      <c r="F625" s="36" t="str">
        <f>IF(ISBLANK(E626), "", Long0[[#This Row],[Adj Close]]/E626-1)</f>
        <v/>
      </c>
      <c r="G625" s="29">
        <v>40007</v>
      </c>
      <c r="H625"/>
      <c r="I625" s="33" t="str">
        <f>IF(ISBLANK(H626),"",Long1[[#This Row],[Adj Close]]/H626-1)</f>
        <v/>
      </c>
      <c r="J625" s="37">
        <v>40007</v>
      </c>
      <c r="K625"/>
      <c r="L625" s="36" t="str">
        <f>IF(ISBLANK(K626),"",Long2[[#This Row],[Adj Close]]/K626-1)</f>
        <v/>
      </c>
      <c r="M625" s="29">
        <v>40007</v>
      </c>
      <c r="O625" s="33" t="str">
        <f>IF(ISBLANK(N626),"",Long3[[#This Row],[Adj Close]]/N626-1)</f>
        <v/>
      </c>
      <c r="P625" s="37">
        <v>40007</v>
      </c>
      <c r="R625" s="36" t="str">
        <f>IF(ISBLANK(Q626),"",Long4[[#This Row],[Adj Close]]/Q626-1)</f>
        <v/>
      </c>
      <c r="V625" s="37">
        <v>40007</v>
      </c>
      <c r="X625" s="36" t="str">
        <f>IF(ISBLANK(W626),"",Long6[[#This Row],[Adj Close]]/W626-1)</f>
        <v/>
      </c>
      <c r="AE625" s="29">
        <v>40007</v>
      </c>
      <c r="AG625" s="33" t="str">
        <f>IF(ISBLANK(AF626),"",Short0[[#This Row],[Adj Close]]/AF626-1)</f>
        <v/>
      </c>
      <c r="AH625" s="37">
        <v>40007</v>
      </c>
      <c r="AJ625" s="36" t="str">
        <f>IF(ISBLANK(AI626),"",Short1[[#This Row],[Adj Close]]/AI626-1)</f>
        <v/>
      </c>
      <c r="AK625" s="29">
        <v>40007</v>
      </c>
      <c r="AM625" s="33" t="str">
        <f>IF(ISBLANK(AL626),"",Short2[[#This Row],[Adj Close]]/AL626-1)</f>
        <v/>
      </c>
    </row>
    <row r="626" spans="1:39" x14ac:dyDescent="0.25">
      <c r="A626" s="37">
        <v>40000</v>
      </c>
      <c r="B626" s="39">
        <v>879.13000499999998</v>
      </c>
      <c r="C626" s="36">
        <f>IF(ISBLANK(B627), "", GSPC[[#This Row],[Adj Close]]/B627-1)</f>
        <v>-1.9287809651606147E-2</v>
      </c>
      <c r="D626" s="37">
        <v>40000</v>
      </c>
      <c r="E626"/>
      <c r="F626" s="36" t="str">
        <f>IF(ISBLANK(E627), "", Long0[[#This Row],[Adj Close]]/E627-1)</f>
        <v/>
      </c>
      <c r="G626" s="29">
        <v>40000</v>
      </c>
      <c r="H626"/>
      <c r="I626" s="33" t="str">
        <f>IF(ISBLANK(H627),"",Long1[[#This Row],[Adj Close]]/H627-1)</f>
        <v/>
      </c>
      <c r="J626" s="37">
        <v>40000</v>
      </c>
      <c r="K626"/>
      <c r="L626" s="36" t="str">
        <f>IF(ISBLANK(K627),"",Long2[[#This Row],[Adj Close]]/K627-1)</f>
        <v/>
      </c>
      <c r="M626" s="29">
        <v>40000</v>
      </c>
      <c r="O626" s="33" t="str">
        <f>IF(ISBLANK(N627),"",Long3[[#This Row],[Adj Close]]/N627-1)</f>
        <v/>
      </c>
      <c r="P626" s="37">
        <v>40000</v>
      </c>
      <c r="R626" s="36" t="str">
        <f>IF(ISBLANK(Q627),"",Long4[[#This Row],[Adj Close]]/Q627-1)</f>
        <v/>
      </c>
      <c r="V626" s="37">
        <v>40000</v>
      </c>
      <c r="X626" s="36" t="str">
        <f>IF(ISBLANK(W627),"",Long6[[#This Row],[Adj Close]]/W627-1)</f>
        <v/>
      </c>
      <c r="AE626" s="29">
        <v>40000</v>
      </c>
      <c r="AG626" s="33" t="str">
        <f>IF(ISBLANK(AF627),"",Short0[[#This Row],[Adj Close]]/AF627-1)</f>
        <v/>
      </c>
      <c r="AH626" s="37">
        <v>40000</v>
      </c>
      <c r="AJ626" s="36" t="str">
        <f>IF(ISBLANK(AI627),"",Short1[[#This Row],[Adj Close]]/AI627-1)</f>
        <v/>
      </c>
      <c r="AK626" s="29">
        <v>40000</v>
      </c>
      <c r="AM626" s="33" t="str">
        <f>IF(ISBLANK(AL627),"",Short2[[#This Row],[Adj Close]]/AL627-1)</f>
        <v/>
      </c>
    </row>
    <row r="627" spans="1:39" x14ac:dyDescent="0.25">
      <c r="A627" s="37">
        <v>39993</v>
      </c>
      <c r="B627" s="39">
        <v>896.419983</v>
      </c>
      <c r="C627" s="36">
        <f>IF(ISBLANK(B628), "", GSPC[[#This Row],[Adj Close]]/B628-1)</f>
        <v>-2.4464077062642531E-2</v>
      </c>
      <c r="D627" s="37">
        <v>39993</v>
      </c>
      <c r="E627"/>
      <c r="F627" s="36" t="str">
        <f>IF(ISBLANK(E628), "", Long0[[#This Row],[Adj Close]]/E628-1)</f>
        <v/>
      </c>
      <c r="G627" s="29">
        <v>39993</v>
      </c>
      <c r="H627"/>
      <c r="I627" s="33" t="str">
        <f>IF(ISBLANK(H628),"",Long1[[#This Row],[Adj Close]]/H628-1)</f>
        <v/>
      </c>
      <c r="J627" s="37">
        <v>39993</v>
      </c>
      <c r="K627"/>
      <c r="L627" s="36" t="str">
        <f>IF(ISBLANK(K628),"",Long2[[#This Row],[Adj Close]]/K628-1)</f>
        <v/>
      </c>
      <c r="M627" s="29">
        <v>39993</v>
      </c>
      <c r="O627" s="33" t="str">
        <f>IF(ISBLANK(N628),"",Long3[[#This Row],[Adj Close]]/N628-1)</f>
        <v/>
      </c>
      <c r="P627" s="37">
        <v>39993</v>
      </c>
      <c r="R627" s="36" t="str">
        <f>IF(ISBLANK(Q628),"",Long4[[#This Row],[Adj Close]]/Q628-1)</f>
        <v/>
      </c>
      <c r="V627" s="37">
        <v>39993</v>
      </c>
      <c r="X627" s="36" t="str">
        <f>IF(ISBLANK(W628),"",Long6[[#This Row],[Adj Close]]/W628-1)</f>
        <v/>
      </c>
      <c r="AE627" s="29">
        <v>39993</v>
      </c>
      <c r="AG627" s="33" t="str">
        <f>IF(ISBLANK(AF628),"",Short0[[#This Row],[Adj Close]]/AF628-1)</f>
        <v/>
      </c>
      <c r="AH627" s="37">
        <v>39993</v>
      </c>
      <c r="AJ627" s="36" t="str">
        <f>IF(ISBLANK(AI628),"",Short1[[#This Row],[Adj Close]]/AI628-1)</f>
        <v/>
      </c>
      <c r="AK627" s="29">
        <v>39993</v>
      </c>
      <c r="AM627" s="33" t="str">
        <f>IF(ISBLANK(AL628),"",Short2[[#This Row],[Adj Close]]/AL628-1)</f>
        <v/>
      </c>
    </row>
    <row r="628" spans="1:39" x14ac:dyDescent="0.25">
      <c r="A628" s="37">
        <v>39986</v>
      </c>
      <c r="B628" s="39">
        <v>918.90002400000003</v>
      </c>
      <c r="C628" s="36">
        <f>IF(ISBLANK(B629), "", GSPC[[#This Row],[Adj Close]]/B629-1)</f>
        <v>-2.5291795214913426E-3</v>
      </c>
      <c r="D628" s="37">
        <v>39986</v>
      </c>
      <c r="E628"/>
      <c r="F628" s="36" t="str">
        <f>IF(ISBLANK(E629), "", Long0[[#This Row],[Adj Close]]/E629-1)</f>
        <v/>
      </c>
      <c r="G628" s="29">
        <v>39986</v>
      </c>
      <c r="H628"/>
      <c r="I628" s="33" t="str">
        <f>IF(ISBLANK(H629),"",Long1[[#This Row],[Adj Close]]/H629-1)</f>
        <v/>
      </c>
      <c r="J628" s="37">
        <v>39986</v>
      </c>
      <c r="K628"/>
      <c r="L628" s="36" t="str">
        <f>IF(ISBLANK(K629),"",Long2[[#This Row],[Adj Close]]/K629-1)</f>
        <v/>
      </c>
      <c r="M628" s="29">
        <v>39986</v>
      </c>
      <c r="O628" s="33" t="str">
        <f>IF(ISBLANK(N629),"",Long3[[#This Row],[Adj Close]]/N629-1)</f>
        <v/>
      </c>
      <c r="P628" s="37">
        <v>39986</v>
      </c>
      <c r="R628" s="36" t="str">
        <f>IF(ISBLANK(Q629),"",Long4[[#This Row],[Adj Close]]/Q629-1)</f>
        <v/>
      </c>
      <c r="V628" s="37">
        <v>39986</v>
      </c>
      <c r="X628" s="36" t="str">
        <f>IF(ISBLANK(W629),"",Long6[[#This Row],[Adj Close]]/W629-1)</f>
        <v/>
      </c>
      <c r="AE628" s="29">
        <v>39986</v>
      </c>
      <c r="AG628" s="33" t="str">
        <f>IF(ISBLANK(AF629),"",Short0[[#This Row],[Adj Close]]/AF629-1)</f>
        <v/>
      </c>
      <c r="AH628" s="37">
        <v>39986</v>
      </c>
      <c r="AJ628" s="36" t="str">
        <f>IF(ISBLANK(AI629),"",Short1[[#This Row],[Adj Close]]/AI629-1)</f>
        <v/>
      </c>
      <c r="AK628" s="29">
        <v>39986</v>
      </c>
      <c r="AM628" s="33" t="str">
        <f>IF(ISBLANK(AL629),"",Short2[[#This Row],[Adj Close]]/AL629-1)</f>
        <v/>
      </c>
    </row>
    <row r="629" spans="1:39" x14ac:dyDescent="0.25">
      <c r="A629" s="37">
        <v>39979</v>
      </c>
      <c r="B629" s="39">
        <v>921.22997999999995</v>
      </c>
      <c r="C629" s="36">
        <f>IF(ISBLANK(B630), "", GSPC[[#This Row],[Adj Close]]/B630-1)</f>
        <v>-2.6400102957269245E-2</v>
      </c>
      <c r="D629" s="37">
        <v>39979</v>
      </c>
      <c r="E629"/>
      <c r="F629" s="36" t="str">
        <f>IF(ISBLANK(E630), "", Long0[[#This Row],[Adj Close]]/E630-1)</f>
        <v/>
      </c>
      <c r="G629" s="29">
        <v>39979</v>
      </c>
      <c r="H629"/>
      <c r="I629" s="33" t="str">
        <f>IF(ISBLANK(H630),"",Long1[[#This Row],[Adj Close]]/H630-1)</f>
        <v/>
      </c>
      <c r="J629" s="37">
        <v>39979</v>
      </c>
      <c r="K629"/>
      <c r="L629" s="36" t="str">
        <f>IF(ISBLANK(K630),"",Long2[[#This Row],[Adj Close]]/K630-1)</f>
        <v/>
      </c>
      <c r="M629" s="29">
        <v>39979</v>
      </c>
      <c r="O629" s="33" t="str">
        <f>IF(ISBLANK(N630),"",Long3[[#This Row],[Adj Close]]/N630-1)</f>
        <v/>
      </c>
      <c r="P629" s="37">
        <v>39979</v>
      </c>
      <c r="R629" s="36" t="str">
        <f>IF(ISBLANK(Q630),"",Long4[[#This Row],[Adj Close]]/Q630-1)</f>
        <v/>
      </c>
      <c r="V629" s="37">
        <v>39979</v>
      </c>
      <c r="X629" s="36" t="str">
        <f>IF(ISBLANK(W630),"",Long6[[#This Row],[Adj Close]]/W630-1)</f>
        <v/>
      </c>
      <c r="AE629" s="29">
        <v>39979</v>
      </c>
      <c r="AG629" s="33" t="str">
        <f>IF(ISBLANK(AF630),"",Short0[[#This Row],[Adj Close]]/AF630-1)</f>
        <v/>
      </c>
      <c r="AH629" s="37">
        <v>39979</v>
      </c>
      <c r="AJ629" s="36" t="str">
        <f>IF(ISBLANK(AI630),"",Short1[[#This Row],[Adj Close]]/AI630-1)</f>
        <v/>
      </c>
      <c r="AK629" s="29">
        <v>39979</v>
      </c>
      <c r="AM629" s="33" t="str">
        <f>IF(ISBLANK(AL630),"",Short2[[#This Row],[Adj Close]]/AL630-1)</f>
        <v/>
      </c>
    </row>
    <row r="630" spans="1:39" x14ac:dyDescent="0.25">
      <c r="A630" s="37">
        <v>39972</v>
      </c>
      <c r="B630" s="39">
        <v>946.21002199999998</v>
      </c>
      <c r="C630" s="36">
        <f>IF(ISBLANK(B631), "", GSPC[[#This Row],[Adj Close]]/B631-1)</f>
        <v>6.5100094929524399E-3</v>
      </c>
      <c r="D630" s="37">
        <v>39972</v>
      </c>
      <c r="E630"/>
      <c r="F630" s="36" t="str">
        <f>IF(ISBLANK(E631), "", Long0[[#This Row],[Adj Close]]/E631-1)</f>
        <v/>
      </c>
      <c r="G630" s="29">
        <v>39972</v>
      </c>
      <c r="H630"/>
      <c r="I630" s="33" t="str">
        <f>IF(ISBLANK(H631),"",Long1[[#This Row],[Adj Close]]/H631-1)</f>
        <v/>
      </c>
      <c r="J630" s="37">
        <v>39972</v>
      </c>
      <c r="K630"/>
      <c r="L630" s="36" t="str">
        <f>IF(ISBLANK(K631),"",Long2[[#This Row],[Adj Close]]/K631-1)</f>
        <v/>
      </c>
      <c r="M630" s="29">
        <v>39972</v>
      </c>
      <c r="O630" s="33" t="str">
        <f>IF(ISBLANK(N631),"",Long3[[#This Row],[Adj Close]]/N631-1)</f>
        <v/>
      </c>
      <c r="P630" s="37">
        <v>39972</v>
      </c>
      <c r="R630" s="36" t="str">
        <f>IF(ISBLANK(Q631),"",Long4[[#This Row],[Adj Close]]/Q631-1)</f>
        <v/>
      </c>
      <c r="V630" s="37">
        <v>39972</v>
      </c>
      <c r="X630" s="36" t="str">
        <f>IF(ISBLANK(W631),"",Long6[[#This Row],[Adj Close]]/W631-1)</f>
        <v/>
      </c>
      <c r="AE630" s="29">
        <v>39972</v>
      </c>
      <c r="AG630" s="33" t="str">
        <f>IF(ISBLANK(AF631),"",Short0[[#This Row],[Adj Close]]/AF631-1)</f>
        <v/>
      </c>
      <c r="AH630" s="37">
        <v>39972</v>
      </c>
      <c r="AJ630" s="36" t="str">
        <f>IF(ISBLANK(AI631),"",Short1[[#This Row],[Adj Close]]/AI631-1)</f>
        <v/>
      </c>
      <c r="AK630" s="29">
        <v>39972</v>
      </c>
      <c r="AM630" s="33" t="str">
        <f>IF(ISBLANK(AL631),"",Short2[[#This Row],[Adj Close]]/AL631-1)</f>
        <v/>
      </c>
    </row>
    <row r="631" spans="1:39" x14ac:dyDescent="0.25">
      <c r="A631" s="37">
        <v>39965</v>
      </c>
      <c r="B631" s="39">
        <v>940.09002699999996</v>
      </c>
      <c r="C631" s="36">
        <f>IF(ISBLANK(B632), "", GSPC[[#This Row],[Adj Close]]/B632-1)</f>
        <v>2.2793058356838092E-2</v>
      </c>
      <c r="D631" s="37">
        <v>39965</v>
      </c>
      <c r="E631"/>
      <c r="F631" s="36" t="str">
        <f>IF(ISBLANK(E632), "", Long0[[#This Row],[Adj Close]]/E632-1)</f>
        <v/>
      </c>
      <c r="G631" s="29">
        <v>39965</v>
      </c>
      <c r="H631"/>
      <c r="I631" s="33" t="str">
        <f>IF(ISBLANK(H632),"",Long1[[#This Row],[Adj Close]]/H632-1)</f>
        <v/>
      </c>
      <c r="J631" s="37">
        <v>39965</v>
      </c>
      <c r="K631"/>
      <c r="L631" s="36" t="str">
        <f>IF(ISBLANK(K632),"",Long2[[#This Row],[Adj Close]]/K632-1)</f>
        <v/>
      </c>
      <c r="M631" s="29">
        <v>39965</v>
      </c>
      <c r="O631" s="33" t="str">
        <f>IF(ISBLANK(N632),"",Long3[[#This Row],[Adj Close]]/N632-1)</f>
        <v/>
      </c>
      <c r="P631" s="37">
        <v>39965</v>
      </c>
      <c r="R631" s="36" t="str">
        <f>IF(ISBLANK(Q632),"",Long4[[#This Row],[Adj Close]]/Q632-1)</f>
        <v/>
      </c>
      <c r="V631" s="37">
        <v>39965</v>
      </c>
      <c r="X631" s="36" t="str">
        <f>IF(ISBLANK(W632),"",Long6[[#This Row],[Adj Close]]/W632-1)</f>
        <v/>
      </c>
      <c r="AE631" s="29">
        <v>39965</v>
      </c>
      <c r="AG631" s="33" t="str">
        <f>IF(ISBLANK(AF632),"",Short0[[#This Row],[Adj Close]]/AF632-1)</f>
        <v/>
      </c>
      <c r="AH631" s="37">
        <v>39965</v>
      </c>
      <c r="AJ631" s="36" t="str">
        <f>IF(ISBLANK(AI632),"",Short1[[#This Row],[Adj Close]]/AI632-1)</f>
        <v/>
      </c>
      <c r="AK631" s="29">
        <v>39965</v>
      </c>
      <c r="AM631" s="33" t="str">
        <f>IF(ISBLANK(AL632),"",Short2[[#This Row],[Adj Close]]/AL632-1)</f>
        <v/>
      </c>
    </row>
    <row r="632" spans="1:39" x14ac:dyDescent="0.25">
      <c r="A632" s="37">
        <v>39958</v>
      </c>
      <c r="B632" s="39">
        <v>919.14001499999995</v>
      </c>
      <c r="C632" s="36">
        <f>IF(ISBLANK(B633), "", GSPC[[#This Row],[Adj Close]]/B633-1)</f>
        <v>3.6234515219842001E-2</v>
      </c>
      <c r="D632" s="37">
        <v>39958</v>
      </c>
      <c r="E632"/>
      <c r="F632" s="36" t="str">
        <f>IF(ISBLANK(E633), "", Long0[[#This Row],[Adj Close]]/E633-1)</f>
        <v/>
      </c>
      <c r="G632" s="29">
        <v>39958</v>
      </c>
      <c r="H632"/>
      <c r="I632" s="33" t="str">
        <f>IF(ISBLANK(H633),"",Long1[[#This Row],[Adj Close]]/H633-1)</f>
        <v/>
      </c>
      <c r="J632" s="37">
        <v>39958</v>
      </c>
      <c r="K632"/>
      <c r="L632" s="36" t="str">
        <f>IF(ISBLANK(K633),"",Long2[[#This Row],[Adj Close]]/K633-1)</f>
        <v/>
      </c>
      <c r="M632" s="29">
        <v>39958</v>
      </c>
      <c r="O632" s="33" t="str">
        <f>IF(ISBLANK(N633),"",Long3[[#This Row],[Adj Close]]/N633-1)</f>
        <v/>
      </c>
      <c r="P632" s="37">
        <v>39958</v>
      </c>
      <c r="R632" s="36" t="str">
        <f>IF(ISBLANK(Q633),"",Long4[[#This Row],[Adj Close]]/Q633-1)</f>
        <v/>
      </c>
      <c r="V632" s="37">
        <v>39958</v>
      </c>
      <c r="X632" s="36" t="str">
        <f>IF(ISBLANK(W633),"",Long6[[#This Row],[Adj Close]]/W633-1)</f>
        <v/>
      </c>
      <c r="AE632" s="29">
        <v>39958</v>
      </c>
      <c r="AG632" s="33" t="str">
        <f>IF(ISBLANK(AF633),"",Short0[[#This Row],[Adj Close]]/AF633-1)</f>
        <v/>
      </c>
      <c r="AH632" s="37">
        <v>39958</v>
      </c>
      <c r="AJ632" s="36" t="str">
        <f>IF(ISBLANK(AI633),"",Short1[[#This Row],[Adj Close]]/AI633-1)</f>
        <v/>
      </c>
      <c r="AK632" s="29">
        <v>39958</v>
      </c>
      <c r="AM632" s="33" t="str">
        <f>IF(ISBLANK(AL633),"",Short2[[#This Row],[Adj Close]]/AL633-1)</f>
        <v/>
      </c>
    </row>
    <row r="633" spans="1:39" x14ac:dyDescent="0.25">
      <c r="A633" s="37">
        <v>39951</v>
      </c>
      <c r="B633" s="39">
        <v>887</v>
      </c>
      <c r="C633" s="36">
        <f>IF(ISBLANK(B634), "", GSPC[[#This Row],[Adj Close]]/B634-1)</f>
        <v>4.666540160233934E-3</v>
      </c>
      <c r="D633" s="37">
        <v>39951</v>
      </c>
      <c r="E633"/>
      <c r="F633" s="36" t="str">
        <f>IF(ISBLANK(E634), "", Long0[[#This Row],[Adj Close]]/E634-1)</f>
        <v/>
      </c>
      <c r="G633" s="29">
        <v>39951</v>
      </c>
      <c r="H633"/>
      <c r="I633" s="33" t="str">
        <f>IF(ISBLANK(H634),"",Long1[[#This Row],[Adj Close]]/H634-1)</f>
        <v/>
      </c>
      <c r="J633" s="37">
        <v>39951</v>
      </c>
      <c r="K633"/>
      <c r="L633" s="36" t="str">
        <f>IF(ISBLANK(K634),"",Long2[[#This Row],[Adj Close]]/K634-1)</f>
        <v/>
      </c>
      <c r="M633" s="29">
        <v>39951</v>
      </c>
      <c r="O633" s="33" t="str">
        <f>IF(ISBLANK(N634),"",Long3[[#This Row],[Adj Close]]/N634-1)</f>
        <v/>
      </c>
      <c r="P633" s="37">
        <v>39951</v>
      </c>
      <c r="R633" s="36" t="str">
        <f>IF(ISBLANK(Q634),"",Long4[[#This Row],[Adj Close]]/Q634-1)</f>
        <v/>
      </c>
      <c r="V633" s="37">
        <v>39951</v>
      </c>
      <c r="X633" s="36" t="str">
        <f>IF(ISBLANK(W634),"",Long6[[#This Row],[Adj Close]]/W634-1)</f>
        <v/>
      </c>
      <c r="AE633" s="29">
        <v>39951</v>
      </c>
      <c r="AG633" s="33" t="str">
        <f>IF(ISBLANK(AF634),"",Short0[[#This Row],[Adj Close]]/AF634-1)</f>
        <v/>
      </c>
      <c r="AH633" s="37">
        <v>39951</v>
      </c>
      <c r="AJ633" s="36" t="str">
        <f>IF(ISBLANK(AI634),"",Short1[[#This Row],[Adj Close]]/AI634-1)</f>
        <v/>
      </c>
      <c r="AK633" s="29">
        <v>39951</v>
      </c>
      <c r="AM633" s="33" t="str">
        <f>IF(ISBLANK(AL634),"",Short2[[#This Row],[Adj Close]]/AL634-1)</f>
        <v/>
      </c>
    </row>
    <row r="634" spans="1:39" x14ac:dyDescent="0.25">
      <c r="A634" s="37">
        <v>39944</v>
      </c>
      <c r="B634" s="39">
        <v>882.88000499999998</v>
      </c>
      <c r="C634" s="36">
        <f>IF(ISBLANK(B635), "", GSPC[[#This Row],[Adj Close]]/B635-1)</f>
        <v>-4.9879982348395524E-2</v>
      </c>
      <c r="D634" s="37">
        <v>39944</v>
      </c>
      <c r="E634"/>
      <c r="F634" s="36" t="str">
        <f>IF(ISBLANK(E635), "", Long0[[#This Row],[Adj Close]]/E635-1)</f>
        <v/>
      </c>
      <c r="G634" s="29">
        <v>39944</v>
      </c>
      <c r="H634"/>
      <c r="I634" s="33" t="str">
        <f>IF(ISBLANK(H635),"",Long1[[#This Row],[Adj Close]]/H635-1)</f>
        <v/>
      </c>
      <c r="J634" s="37">
        <v>39944</v>
      </c>
      <c r="K634"/>
      <c r="L634" s="36" t="str">
        <f>IF(ISBLANK(K635),"",Long2[[#This Row],[Adj Close]]/K635-1)</f>
        <v/>
      </c>
      <c r="M634" s="29">
        <v>39944</v>
      </c>
      <c r="O634" s="33" t="str">
        <f>IF(ISBLANK(N635),"",Long3[[#This Row],[Adj Close]]/N635-1)</f>
        <v/>
      </c>
      <c r="P634" s="37">
        <v>39944</v>
      </c>
      <c r="R634" s="36" t="str">
        <f>IF(ISBLANK(Q635),"",Long4[[#This Row],[Adj Close]]/Q635-1)</f>
        <v/>
      </c>
      <c r="V634" s="37">
        <v>39944</v>
      </c>
      <c r="X634" s="36" t="str">
        <f>IF(ISBLANK(W635),"",Long6[[#This Row],[Adj Close]]/W635-1)</f>
        <v/>
      </c>
      <c r="AE634" s="29">
        <v>39944</v>
      </c>
      <c r="AG634" s="33" t="str">
        <f>IF(ISBLANK(AF635),"",Short0[[#This Row],[Adj Close]]/AF635-1)</f>
        <v/>
      </c>
      <c r="AH634" s="37">
        <v>39944</v>
      </c>
      <c r="AJ634" s="36" t="str">
        <f>IF(ISBLANK(AI635),"",Short1[[#This Row],[Adj Close]]/AI635-1)</f>
        <v/>
      </c>
      <c r="AK634" s="29">
        <v>39944</v>
      </c>
      <c r="AM634" s="33" t="str">
        <f>IF(ISBLANK(AL635),"",Short2[[#This Row],[Adj Close]]/AL635-1)</f>
        <v/>
      </c>
    </row>
    <row r="635" spans="1:39" x14ac:dyDescent="0.25">
      <c r="A635" s="37">
        <v>39937</v>
      </c>
      <c r="B635" s="39">
        <v>929.22997999999995</v>
      </c>
      <c r="C635" s="36">
        <f>IF(ISBLANK(B636), "", GSPC[[#This Row],[Adj Close]]/B636-1)</f>
        <v>5.8927384927354609E-2</v>
      </c>
      <c r="D635" s="37">
        <v>39937</v>
      </c>
      <c r="E635"/>
      <c r="F635" s="36" t="str">
        <f>IF(ISBLANK(E636), "", Long0[[#This Row],[Adj Close]]/E636-1)</f>
        <v/>
      </c>
      <c r="G635" s="29">
        <v>39937</v>
      </c>
      <c r="H635"/>
      <c r="I635" s="33" t="str">
        <f>IF(ISBLANK(H636),"",Long1[[#This Row],[Adj Close]]/H636-1)</f>
        <v/>
      </c>
      <c r="J635" s="37">
        <v>39937</v>
      </c>
      <c r="K635"/>
      <c r="L635" s="36" t="str">
        <f>IF(ISBLANK(K636),"",Long2[[#This Row],[Adj Close]]/K636-1)</f>
        <v/>
      </c>
      <c r="M635" s="29">
        <v>39937</v>
      </c>
      <c r="O635" s="33" t="str">
        <f>IF(ISBLANK(N636),"",Long3[[#This Row],[Adj Close]]/N636-1)</f>
        <v/>
      </c>
      <c r="P635" s="37">
        <v>39937</v>
      </c>
      <c r="R635" s="36" t="str">
        <f>IF(ISBLANK(Q636),"",Long4[[#This Row],[Adj Close]]/Q636-1)</f>
        <v/>
      </c>
      <c r="V635" s="37">
        <v>39937</v>
      </c>
      <c r="X635" s="36" t="str">
        <f>IF(ISBLANK(W636),"",Long6[[#This Row],[Adj Close]]/W636-1)</f>
        <v/>
      </c>
      <c r="AE635" s="29">
        <v>39937</v>
      </c>
      <c r="AG635" s="33" t="str">
        <f>IF(ISBLANK(AF636),"",Short0[[#This Row],[Adj Close]]/AF636-1)</f>
        <v/>
      </c>
      <c r="AH635" s="37">
        <v>39937</v>
      </c>
      <c r="AJ635" s="36" t="str">
        <f>IF(ISBLANK(AI636),"",Short1[[#This Row],[Adj Close]]/AI636-1)</f>
        <v/>
      </c>
      <c r="AK635" s="29">
        <v>39937</v>
      </c>
      <c r="AM635" s="33" t="str">
        <f>IF(ISBLANK(AL636),"",Short2[[#This Row],[Adj Close]]/AL636-1)</f>
        <v/>
      </c>
    </row>
    <row r="636" spans="1:39" x14ac:dyDescent="0.25">
      <c r="A636" s="37">
        <v>39930</v>
      </c>
      <c r="B636" s="39">
        <v>877.52002000000005</v>
      </c>
      <c r="C636" s="36">
        <f>IF(ISBLANK(B637), "", GSPC[[#This Row],[Adj Close]]/B637-1)</f>
        <v>1.3033536428743941E-2</v>
      </c>
      <c r="D636" s="37">
        <v>39930</v>
      </c>
      <c r="E636"/>
      <c r="F636" s="36" t="str">
        <f>IF(ISBLANK(E637), "", Long0[[#This Row],[Adj Close]]/E637-1)</f>
        <v/>
      </c>
      <c r="G636" s="29">
        <v>39930</v>
      </c>
      <c r="H636"/>
      <c r="I636" s="33" t="str">
        <f>IF(ISBLANK(H637),"",Long1[[#This Row],[Adj Close]]/H637-1)</f>
        <v/>
      </c>
      <c r="J636" s="37">
        <v>39930</v>
      </c>
      <c r="K636"/>
      <c r="L636" s="36" t="str">
        <f>IF(ISBLANK(K637),"",Long2[[#This Row],[Adj Close]]/K637-1)</f>
        <v/>
      </c>
      <c r="M636" s="29">
        <v>39930</v>
      </c>
      <c r="O636" s="33" t="str">
        <f>IF(ISBLANK(N637),"",Long3[[#This Row],[Adj Close]]/N637-1)</f>
        <v/>
      </c>
      <c r="P636" s="37">
        <v>39930</v>
      </c>
      <c r="R636" s="36" t="str">
        <f>IF(ISBLANK(Q637),"",Long4[[#This Row],[Adj Close]]/Q637-1)</f>
        <v/>
      </c>
      <c r="V636" s="37">
        <v>39930</v>
      </c>
      <c r="X636" s="36" t="str">
        <f>IF(ISBLANK(W637),"",Long6[[#This Row],[Adj Close]]/W637-1)</f>
        <v/>
      </c>
      <c r="AE636" s="29">
        <v>39930</v>
      </c>
      <c r="AG636" s="33" t="str">
        <f>IF(ISBLANK(AF637),"",Short0[[#This Row],[Adj Close]]/AF637-1)</f>
        <v/>
      </c>
      <c r="AH636" s="37">
        <v>39930</v>
      </c>
      <c r="AJ636" s="36" t="str">
        <f>IF(ISBLANK(AI637),"",Short1[[#This Row],[Adj Close]]/AI637-1)</f>
        <v/>
      </c>
      <c r="AK636" s="29">
        <v>39930</v>
      </c>
      <c r="AM636" s="33" t="str">
        <f>IF(ISBLANK(AL637),"",Short2[[#This Row],[Adj Close]]/AL637-1)</f>
        <v/>
      </c>
    </row>
    <row r="637" spans="1:39" x14ac:dyDescent="0.25">
      <c r="A637" s="37">
        <v>39923</v>
      </c>
      <c r="B637" s="39">
        <v>866.22997999999995</v>
      </c>
      <c r="C637" s="36">
        <f>IF(ISBLANK(B638), "", GSPC[[#This Row],[Adj Close]]/B638-1)</f>
        <v>-3.8753404933397073E-3</v>
      </c>
      <c r="D637" s="37">
        <v>39923</v>
      </c>
      <c r="E637"/>
      <c r="F637" s="36" t="str">
        <f>IF(ISBLANK(E638), "", Long0[[#This Row],[Adj Close]]/E638-1)</f>
        <v/>
      </c>
      <c r="G637" s="29">
        <v>39923</v>
      </c>
      <c r="H637"/>
      <c r="I637" s="33" t="str">
        <f>IF(ISBLANK(H638),"",Long1[[#This Row],[Adj Close]]/H638-1)</f>
        <v/>
      </c>
      <c r="J637" s="37">
        <v>39923</v>
      </c>
      <c r="K637"/>
      <c r="L637" s="36" t="str">
        <f>IF(ISBLANK(K638),"",Long2[[#This Row],[Adj Close]]/K638-1)</f>
        <v/>
      </c>
      <c r="M637" s="29">
        <v>39923</v>
      </c>
      <c r="O637" s="33" t="str">
        <f>IF(ISBLANK(N638),"",Long3[[#This Row],[Adj Close]]/N638-1)</f>
        <v/>
      </c>
      <c r="P637" s="37">
        <v>39923</v>
      </c>
      <c r="R637" s="36" t="str">
        <f>IF(ISBLANK(Q638),"",Long4[[#This Row],[Adj Close]]/Q638-1)</f>
        <v/>
      </c>
      <c r="V637" s="37">
        <v>39923</v>
      </c>
      <c r="X637" s="36" t="str">
        <f>IF(ISBLANK(W638),"",Long6[[#This Row],[Adj Close]]/W638-1)</f>
        <v/>
      </c>
      <c r="AE637" s="29">
        <v>39923</v>
      </c>
      <c r="AG637" s="33" t="str">
        <f>IF(ISBLANK(AF638),"",Short0[[#This Row],[Adj Close]]/AF638-1)</f>
        <v/>
      </c>
      <c r="AH637" s="37">
        <v>39923</v>
      </c>
      <c r="AJ637" s="36" t="str">
        <f>IF(ISBLANK(AI638),"",Short1[[#This Row],[Adj Close]]/AI638-1)</f>
        <v/>
      </c>
      <c r="AK637" s="29">
        <v>39923</v>
      </c>
      <c r="AM637" s="33" t="str">
        <f>IF(ISBLANK(AL638),"",Short2[[#This Row],[Adj Close]]/AL638-1)</f>
        <v/>
      </c>
    </row>
    <row r="638" spans="1:39" x14ac:dyDescent="0.25">
      <c r="A638" s="37">
        <v>39916</v>
      </c>
      <c r="B638" s="39">
        <v>869.59997599999997</v>
      </c>
      <c r="C638" s="36">
        <f>IF(ISBLANK(B639), "", GSPC[[#This Row],[Adj Close]]/B639-1)</f>
        <v>1.5223659790846389E-2</v>
      </c>
      <c r="D638" s="37">
        <v>39916</v>
      </c>
      <c r="E638"/>
      <c r="F638" s="36" t="str">
        <f>IF(ISBLANK(E639), "", Long0[[#This Row],[Adj Close]]/E639-1)</f>
        <v/>
      </c>
      <c r="G638" s="29">
        <v>39916</v>
      </c>
      <c r="H638"/>
      <c r="I638" s="33" t="str">
        <f>IF(ISBLANK(H639),"",Long1[[#This Row],[Adj Close]]/H639-1)</f>
        <v/>
      </c>
      <c r="J638" s="37">
        <v>39916</v>
      </c>
      <c r="K638"/>
      <c r="L638" s="36" t="str">
        <f>IF(ISBLANK(K639),"",Long2[[#This Row],[Adj Close]]/K639-1)</f>
        <v/>
      </c>
      <c r="M638" s="29">
        <v>39916</v>
      </c>
      <c r="O638" s="33" t="str">
        <f>IF(ISBLANK(N639),"",Long3[[#This Row],[Adj Close]]/N639-1)</f>
        <v/>
      </c>
      <c r="P638" s="37">
        <v>39916</v>
      </c>
      <c r="R638" s="36" t="str">
        <f>IF(ISBLANK(Q639),"",Long4[[#This Row],[Adj Close]]/Q639-1)</f>
        <v/>
      </c>
      <c r="V638" s="37">
        <v>39916</v>
      </c>
      <c r="X638" s="36" t="str">
        <f>IF(ISBLANK(W639),"",Long6[[#This Row],[Adj Close]]/W639-1)</f>
        <v/>
      </c>
      <c r="AE638" s="29">
        <v>39916</v>
      </c>
      <c r="AG638" s="33" t="str">
        <f>IF(ISBLANK(AF639),"",Short0[[#This Row],[Adj Close]]/AF639-1)</f>
        <v/>
      </c>
      <c r="AH638" s="37">
        <v>39916</v>
      </c>
      <c r="AJ638" s="36" t="str">
        <f>IF(ISBLANK(AI639),"",Short1[[#This Row],[Adj Close]]/AI639-1)</f>
        <v/>
      </c>
      <c r="AK638" s="29">
        <v>39916</v>
      </c>
      <c r="AM638" s="33" t="str">
        <f>IF(ISBLANK(AL639),"",Short2[[#This Row],[Adj Close]]/AL639-1)</f>
        <v/>
      </c>
    </row>
    <row r="639" spans="1:39" x14ac:dyDescent="0.25">
      <c r="A639" s="37">
        <v>39909</v>
      </c>
      <c r="B639" s="39">
        <v>856.55999799999995</v>
      </c>
      <c r="C639" s="36">
        <f>IF(ISBLANK(B640), "", GSPC[[#This Row],[Adj Close]]/B640-1)</f>
        <v>1.6688424925815903E-2</v>
      </c>
      <c r="D639" s="37">
        <v>39909</v>
      </c>
      <c r="E639"/>
      <c r="F639" s="36" t="str">
        <f>IF(ISBLANK(E640), "", Long0[[#This Row],[Adj Close]]/E640-1)</f>
        <v/>
      </c>
      <c r="G639" s="29">
        <v>39909</v>
      </c>
      <c r="H639"/>
      <c r="I639" s="33" t="str">
        <f>IF(ISBLANK(H640),"",Long1[[#This Row],[Adj Close]]/H640-1)</f>
        <v/>
      </c>
      <c r="J639" s="37">
        <v>39909</v>
      </c>
      <c r="K639"/>
      <c r="L639" s="36" t="str">
        <f>IF(ISBLANK(K640),"",Long2[[#This Row],[Adj Close]]/K640-1)</f>
        <v/>
      </c>
      <c r="M639" s="29">
        <v>39909</v>
      </c>
      <c r="O639" s="33" t="str">
        <f>IF(ISBLANK(N640),"",Long3[[#This Row],[Adj Close]]/N640-1)</f>
        <v/>
      </c>
      <c r="P639" s="37">
        <v>39909</v>
      </c>
      <c r="R639" s="36" t="str">
        <f>IF(ISBLANK(Q640),"",Long4[[#This Row],[Adj Close]]/Q640-1)</f>
        <v/>
      </c>
      <c r="V639" s="37">
        <v>39909</v>
      </c>
      <c r="X639" s="36" t="str">
        <f>IF(ISBLANK(W640),"",Long6[[#This Row],[Adj Close]]/W640-1)</f>
        <v/>
      </c>
      <c r="AE639" s="29">
        <v>39909</v>
      </c>
      <c r="AG639" s="33" t="str">
        <f>IF(ISBLANK(AF640),"",Short0[[#This Row],[Adj Close]]/AF640-1)</f>
        <v/>
      </c>
      <c r="AH639" s="37">
        <v>39909</v>
      </c>
      <c r="AJ639" s="36" t="str">
        <f>IF(ISBLANK(AI640),"",Short1[[#This Row],[Adj Close]]/AI640-1)</f>
        <v/>
      </c>
      <c r="AK639" s="29">
        <v>39909</v>
      </c>
      <c r="AM639" s="33" t="str">
        <f>IF(ISBLANK(AL640),"",Short2[[#This Row],[Adj Close]]/AL640-1)</f>
        <v/>
      </c>
    </row>
    <row r="640" spans="1:39" x14ac:dyDescent="0.25">
      <c r="A640" s="37">
        <v>39902</v>
      </c>
      <c r="B640" s="39">
        <v>842.5</v>
      </c>
      <c r="C640" s="36">
        <f>IF(ISBLANK(B641), "", GSPC[[#This Row],[Adj Close]]/B641-1)</f>
        <v>3.2551410563150585E-2</v>
      </c>
      <c r="D640" s="37">
        <v>39902</v>
      </c>
      <c r="E640"/>
      <c r="F640" s="36" t="str">
        <f>IF(ISBLANK(E641), "", Long0[[#This Row],[Adj Close]]/E641-1)</f>
        <v/>
      </c>
      <c r="G640" s="29">
        <v>39902</v>
      </c>
      <c r="H640"/>
      <c r="I640" s="33" t="str">
        <f>IF(ISBLANK(H641),"",Long1[[#This Row],[Adj Close]]/H641-1)</f>
        <v/>
      </c>
      <c r="J640" s="37">
        <v>39902</v>
      </c>
      <c r="K640"/>
      <c r="L640" s="36" t="str">
        <f>IF(ISBLANK(K641),"",Long2[[#This Row],[Adj Close]]/K641-1)</f>
        <v/>
      </c>
      <c r="M640" s="29">
        <v>39902</v>
      </c>
      <c r="O640" s="33" t="str">
        <f>IF(ISBLANK(N641),"",Long3[[#This Row],[Adj Close]]/N641-1)</f>
        <v/>
      </c>
      <c r="P640" s="37">
        <v>39902</v>
      </c>
      <c r="R640" s="36" t="str">
        <f>IF(ISBLANK(Q641),"",Long4[[#This Row],[Adj Close]]/Q641-1)</f>
        <v/>
      </c>
      <c r="V640" s="37">
        <v>39902</v>
      </c>
      <c r="X640" s="36" t="str">
        <f>IF(ISBLANK(W641),"",Long6[[#This Row],[Adj Close]]/W641-1)</f>
        <v/>
      </c>
      <c r="AE640" s="29">
        <v>39902</v>
      </c>
      <c r="AG640" s="33" t="str">
        <f>IF(ISBLANK(AF641),"",Short0[[#This Row],[Adj Close]]/AF641-1)</f>
        <v/>
      </c>
      <c r="AH640" s="37">
        <v>39902</v>
      </c>
      <c r="AJ640" s="36" t="str">
        <f>IF(ISBLANK(AI641),"",Short1[[#This Row],[Adj Close]]/AI641-1)</f>
        <v/>
      </c>
      <c r="AK640" s="29">
        <v>39902</v>
      </c>
      <c r="AM640" s="33" t="str">
        <f>IF(ISBLANK(AL641),"",Short2[[#This Row],[Adj Close]]/AL641-1)</f>
        <v/>
      </c>
    </row>
    <row r="641" spans="1:39" x14ac:dyDescent="0.25">
      <c r="A641" s="37">
        <v>39895</v>
      </c>
      <c r="B641" s="39">
        <v>815.94000200000005</v>
      </c>
      <c r="C641" s="36">
        <f>IF(ISBLANK(B642), "", GSPC[[#This Row],[Adj Close]]/B642-1)</f>
        <v>6.1675417488821882E-2</v>
      </c>
      <c r="D641" s="37">
        <v>39895</v>
      </c>
      <c r="E641"/>
      <c r="F641" s="36" t="str">
        <f>IF(ISBLANK(E642), "", Long0[[#This Row],[Adj Close]]/E642-1)</f>
        <v/>
      </c>
      <c r="G641" s="29">
        <v>39895</v>
      </c>
      <c r="H641"/>
      <c r="I641" s="33" t="str">
        <f>IF(ISBLANK(H642),"",Long1[[#This Row],[Adj Close]]/H642-1)</f>
        <v/>
      </c>
      <c r="J641" s="37">
        <v>39895</v>
      </c>
      <c r="K641"/>
      <c r="L641" s="36" t="str">
        <f>IF(ISBLANK(K642),"",Long2[[#This Row],[Adj Close]]/K642-1)</f>
        <v/>
      </c>
      <c r="M641" s="29">
        <v>39895</v>
      </c>
      <c r="O641" s="33" t="str">
        <f>IF(ISBLANK(N642),"",Long3[[#This Row],[Adj Close]]/N642-1)</f>
        <v/>
      </c>
      <c r="P641" s="37">
        <v>39895</v>
      </c>
      <c r="R641" s="36" t="str">
        <f>IF(ISBLANK(Q642),"",Long4[[#This Row],[Adj Close]]/Q642-1)</f>
        <v/>
      </c>
      <c r="V641" s="37">
        <v>39895</v>
      </c>
      <c r="X641" s="36" t="str">
        <f>IF(ISBLANK(W642),"",Long6[[#This Row],[Adj Close]]/W642-1)</f>
        <v/>
      </c>
      <c r="AE641" s="29">
        <v>39895</v>
      </c>
      <c r="AG641" s="33" t="str">
        <f>IF(ISBLANK(AF642),"",Short0[[#This Row],[Adj Close]]/AF642-1)</f>
        <v/>
      </c>
      <c r="AH641" s="37">
        <v>39895</v>
      </c>
      <c r="AJ641" s="36" t="str">
        <f>IF(ISBLANK(AI642),"",Short1[[#This Row],[Adj Close]]/AI642-1)</f>
        <v/>
      </c>
      <c r="AK641" s="29">
        <v>39895</v>
      </c>
      <c r="AM641" s="33" t="str">
        <f>IF(ISBLANK(AL642),"",Short2[[#This Row],[Adj Close]]/AL642-1)</f>
        <v/>
      </c>
    </row>
    <row r="642" spans="1:39" x14ac:dyDescent="0.25">
      <c r="A642" s="37">
        <v>39888</v>
      </c>
      <c r="B642" s="39">
        <v>768.53997800000002</v>
      </c>
      <c r="C642" s="36">
        <f>IF(ISBLANK(B643), "", GSPC[[#This Row],[Adj Close]]/B643-1)</f>
        <v>1.5848245575545539E-2</v>
      </c>
      <c r="D642" s="37">
        <v>39888</v>
      </c>
      <c r="E642"/>
      <c r="F642" s="36" t="str">
        <f>IF(ISBLANK(E643), "", Long0[[#This Row],[Adj Close]]/E643-1)</f>
        <v/>
      </c>
      <c r="G642" s="29">
        <v>39888</v>
      </c>
      <c r="H642"/>
      <c r="I642" s="33" t="str">
        <f>IF(ISBLANK(H643),"",Long1[[#This Row],[Adj Close]]/H643-1)</f>
        <v/>
      </c>
      <c r="J642" s="37">
        <v>39888</v>
      </c>
      <c r="K642"/>
      <c r="L642" s="36" t="str">
        <f>IF(ISBLANK(K643),"",Long2[[#This Row],[Adj Close]]/K643-1)</f>
        <v/>
      </c>
      <c r="M642" s="29">
        <v>39888</v>
      </c>
      <c r="O642" s="33" t="str">
        <f>IF(ISBLANK(N643),"",Long3[[#This Row],[Adj Close]]/N643-1)</f>
        <v/>
      </c>
      <c r="P642" s="37">
        <v>39888</v>
      </c>
      <c r="R642" s="36" t="str">
        <f>IF(ISBLANK(Q643),"",Long4[[#This Row],[Adj Close]]/Q643-1)</f>
        <v/>
      </c>
      <c r="V642" s="37">
        <v>39888</v>
      </c>
      <c r="X642" s="36" t="str">
        <f>IF(ISBLANK(W643),"",Long6[[#This Row],[Adj Close]]/W643-1)</f>
        <v/>
      </c>
      <c r="AE642" s="29">
        <v>39888</v>
      </c>
      <c r="AG642" s="33" t="str">
        <f>IF(ISBLANK(AF643),"",Short0[[#This Row],[Adj Close]]/AF643-1)</f>
        <v/>
      </c>
      <c r="AH642" s="37">
        <v>39888</v>
      </c>
      <c r="AJ642" s="36" t="str">
        <f>IF(ISBLANK(AI643),"",Short1[[#This Row],[Adj Close]]/AI643-1)</f>
        <v/>
      </c>
      <c r="AK642" s="29">
        <v>39888</v>
      </c>
      <c r="AM642" s="33" t="str">
        <f>IF(ISBLANK(AL643),"",Short2[[#This Row],[Adj Close]]/AL643-1)</f>
        <v/>
      </c>
    </row>
    <row r="643" spans="1:39" x14ac:dyDescent="0.25">
      <c r="A643" s="37">
        <v>39881</v>
      </c>
      <c r="B643" s="39">
        <v>756.54998799999998</v>
      </c>
      <c r="C643" s="36">
        <f>IF(ISBLANK(B644), "", GSPC[[#This Row],[Adj Close]]/B644-1)</f>
        <v>0.10707071097287968</v>
      </c>
      <c r="D643" s="37">
        <v>39881</v>
      </c>
      <c r="E643"/>
      <c r="F643" s="36" t="str">
        <f>IF(ISBLANK(E644), "", Long0[[#This Row],[Adj Close]]/E644-1)</f>
        <v/>
      </c>
      <c r="G643" s="29">
        <v>39881</v>
      </c>
      <c r="H643"/>
      <c r="I643" s="33" t="str">
        <f>IF(ISBLANK(H644),"",Long1[[#This Row],[Adj Close]]/H644-1)</f>
        <v/>
      </c>
      <c r="J643" s="37">
        <v>39881</v>
      </c>
      <c r="K643"/>
      <c r="L643" s="36" t="str">
        <f>IF(ISBLANK(K644),"",Long2[[#This Row],[Adj Close]]/K644-1)</f>
        <v/>
      </c>
      <c r="M643" s="29">
        <v>39881</v>
      </c>
      <c r="O643" s="33" t="str">
        <f>IF(ISBLANK(N644),"",Long3[[#This Row],[Adj Close]]/N644-1)</f>
        <v/>
      </c>
      <c r="P643" s="37">
        <v>39881</v>
      </c>
      <c r="R643" s="36" t="str">
        <f>IF(ISBLANK(Q644),"",Long4[[#This Row],[Adj Close]]/Q644-1)</f>
        <v/>
      </c>
      <c r="V643" s="37">
        <v>39881</v>
      </c>
      <c r="X643" s="36" t="str">
        <f>IF(ISBLANK(W644),"",Long6[[#This Row],[Adj Close]]/W644-1)</f>
        <v/>
      </c>
      <c r="AE643" s="29">
        <v>39881</v>
      </c>
      <c r="AG643" s="33" t="str">
        <f>IF(ISBLANK(AF644),"",Short0[[#This Row],[Adj Close]]/AF644-1)</f>
        <v/>
      </c>
      <c r="AH643" s="37">
        <v>39881</v>
      </c>
      <c r="AJ643" s="36" t="str">
        <f>IF(ISBLANK(AI644),"",Short1[[#This Row],[Adj Close]]/AI644-1)</f>
        <v/>
      </c>
      <c r="AK643" s="29">
        <v>39881</v>
      </c>
      <c r="AM643" s="33" t="str">
        <f>IF(ISBLANK(AL644),"",Short2[[#This Row],[Adj Close]]/AL644-1)</f>
        <v/>
      </c>
    </row>
    <row r="644" spans="1:39" x14ac:dyDescent="0.25">
      <c r="A644" s="37">
        <v>39874</v>
      </c>
      <c r="B644" s="39">
        <v>683.38000499999998</v>
      </c>
      <c r="C644" s="36">
        <f>IF(ISBLANK(B645), "", GSPC[[#This Row],[Adj Close]]/B645-1)</f>
        <v>-7.0345155151996019E-2</v>
      </c>
      <c r="D644" s="37">
        <v>39874</v>
      </c>
      <c r="E644"/>
      <c r="F644" s="36" t="str">
        <f>IF(ISBLANK(E645), "", Long0[[#This Row],[Adj Close]]/E645-1)</f>
        <v/>
      </c>
      <c r="G644" s="29">
        <v>39874</v>
      </c>
      <c r="H644"/>
      <c r="I644" s="33" t="str">
        <f>IF(ISBLANK(H645),"",Long1[[#This Row],[Adj Close]]/H645-1)</f>
        <v/>
      </c>
      <c r="J644" s="37">
        <v>39874</v>
      </c>
      <c r="K644"/>
      <c r="L644" s="36" t="str">
        <f>IF(ISBLANK(K645),"",Long2[[#This Row],[Adj Close]]/K645-1)</f>
        <v/>
      </c>
      <c r="M644" s="29">
        <v>39874</v>
      </c>
      <c r="O644" s="33" t="str">
        <f>IF(ISBLANK(N645),"",Long3[[#This Row],[Adj Close]]/N645-1)</f>
        <v/>
      </c>
      <c r="P644" s="37">
        <v>39874</v>
      </c>
      <c r="R644" s="36" t="str">
        <f>IF(ISBLANK(Q645),"",Long4[[#This Row],[Adj Close]]/Q645-1)</f>
        <v/>
      </c>
      <c r="V644" s="37">
        <v>39874</v>
      </c>
      <c r="X644" s="36" t="str">
        <f>IF(ISBLANK(W645),"",Long6[[#This Row],[Adj Close]]/W645-1)</f>
        <v/>
      </c>
      <c r="AE644" s="29">
        <v>39874</v>
      </c>
      <c r="AG644" s="33" t="str">
        <f>IF(ISBLANK(AF645),"",Short0[[#This Row],[Adj Close]]/AF645-1)</f>
        <v/>
      </c>
      <c r="AH644" s="37">
        <v>39874</v>
      </c>
      <c r="AJ644" s="36" t="str">
        <f>IF(ISBLANK(AI645),"",Short1[[#This Row],[Adj Close]]/AI645-1)</f>
        <v/>
      </c>
      <c r="AK644" s="29">
        <v>39874</v>
      </c>
      <c r="AM644" s="33" t="str">
        <f>IF(ISBLANK(AL645),"",Short2[[#This Row],[Adj Close]]/AL645-1)</f>
        <v/>
      </c>
    </row>
    <row r="645" spans="1:39" x14ac:dyDescent="0.25">
      <c r="A645" s="37">
        <v>39867</v>
      </c>
      <c r="B645" s="39">
        <v>735.09002699999996</v>
      </c>
      <c r="C645" s="36">
        <f>IF(ISBLANK(B646), "", GSPC[[#This Row],[Adj Close]]/B646-1)</f>
        <v>-4.5399599434835625E-2</v>
      </c>
      <c r="D645" s="37">
        <v>39867</v>
      </c>
      <c r="E645"/>
      <c r="F645" s="36" t="str">
        <f>IF(ISBLANK(E646), "", Long0[[#This Row],[Adj Close]]/E646-1)</f>
        <v/>
      </c>
      <c r="G645" s="29">
        <v>39867</v>
      </c>
      <c r="H645"/>
      <c r="I645" s="33" t="str">
        <f>IF(ISBLANK(H646),"",Long1[[#This Row],[Adj Close]]/H646-1)</f>
        <v/>
      </c>
      <c r="J645" s="37">
        <v>39867</v>
      </c>
      <c r="K645"/>
      <c r="L645" s="36" t="str">
        <f>IF(ISBLANK(K646),"",Long2[[#This Row],[Adj Close]]/K646-1)</f>
        <v/>
      </c>
      <c r="M645" s="29">
        <v>39867</v>
      </c>
      <c r="O645" s="33" t="str">
        <f>IF(ISBLANK(N646),"",Long3[[#This Row],[Adj Close]]/N646-1)</f>
        <v/>
      </c>
      <c r="P645" s="37">
        <v>39867</v>
      </c>
      <c r="R645" s="36" t="str">
        <f>IF(ISBLANK(Q646),"",Long4[[#This Row],[Adj Close]]/Q646-1)</f>
        <v/>
      </c>
      <c r="V645" s="37">
        <v>39867</v>
      </c>
      <c r="X645" s="36" t="str">
        <f>IF(ISBLANK(W646),"",Long6[[#This Row],[Adj Close]]/W646-1)</f>
        <v/>
      </c>
      <c r="AE645" s="29">
        <v>39867</v>
      </c>
      <c r="AG645" s="33" t="str">
        <f>IF(ISBLANK(AF646),"",Short0[[#This Row],[Adj Close]]/AF646-1)</f>
        <v/>
      </c>
      <c r="AH645" s="37">
        <v>39867</v>
      </c>
      <c r="AJ645" s="36" t="str">
        <f>IF(ISBLANK(AI646),"",Short1[[#This Row],[Adj Close]]/AI646-1)</f>
        <v/>
      </c>
      <c r="AK645" s="29">
        <v>39867</v>
      </c>
      <c r="AM645" s="33" t="str">
        <f>IF(ISBLANK(AL646),"",Short2[[#This Row],[Adj Close]]/AL646-1)</f>
        <v/>
      </c>
    </row>
    <row r="646" spans="1:39" x14ac:dyDescent="0.25">
      <c r="A646" s="37">
        <v>39860</v>
      </c>
      <c r="B646" s="39">
        <v>770.04998799999998</v>
      </c>
      <c r="C646" s="36">
        <f>IF(ISBLANK(B647), "", GSPC[[#This Row],[Adj Close]]/B647-1)</f>
        <v>-6.8683224258082487E-2</v>
      </c>
      <c r="D646" s="37">
        <v>39860</v>
      </c>
      <c r="E646"/>
      <c r="F646" s="36" t="str">
        <f>IF(ISBLANK(E647), "", Long0[[#This Row],[Adj Close]]/E647-1)</f>
        <v/>
      </c>
      <c r="G646" s="29">
        <v>39860</v>
      </c>
      <c r="H646"/>
      <c r="I646" s="33" t="str">
        <f>IF(ISBLANK(H647),"",Long1[[#This Row],[Adj Close]]/H647-1)</f>
        <v/>
      </c>
      <c r="J646" s="37">
        <v>39860</v>
      </c>
      <c r="K646"/>
      <c r="L646" s="36" t="str">
        <f>IF(ISBLANK(K647),"",Long2[[#This Row],[Adj Close]]/K647-1)</f>
        <v/>
      </c>
      <c r="M646" s="29">
        <v>39860</v>
      </c>
      <c r="O646" s="33" t="str">
        <f>IF(ISBLANK(N647),"",Long3[[#This Row],[Adj Close]]/N647-1)</f>
        <v/>
      </c>
      <c r="P646" s="37">
        <v>39860</v>
      </c>
      <c r="R646" s="36" t="str">
        <f>IF(ISBLANK(Q647),"",Long4[[#This Row],[Adj Close]]/Q647-1)</f>
        <v/>
      </c>
      <c r="V646" s="37">
        <v>39860</v>
      </c>
      <c r="X646" s="36" t="str">
        <f>IF(ISBLANK(W647),"",Long6[[#This Row],[Adj Close]]/W647-1)</f>
        <v/>
      </c>
      <c r="AE646" s="29">
        <v>39860</v>
      </c>
      <c r="AG646" s="33" t="str">
        <f>IF(ISBLANK(AF647),"",Short0[[#This Row],[Adj Close]]/AF647-1)</f>
        <v/>
      </c>
      <c r="AH646" s="37">
        <v>39860</v>
      </c>
      <c r="AJ646" s="36" t="str">
        <f>IF(ISBLANK(AI647),"",Short1[[#This Row],[Adj Close]]/AI647-1)</f>
        <v/>
      </c>
      <c r="AK646" s="29">
        <v>39860</v>
      </c>
      <c r="AM646" s="33" t="str">
        <f>IF(ISBLANK(AL647),"",Short2[[#This Row],[Adj Close]]/AL647-1)</f>
        <v/>
      </c>
    </row>
    <row r="647" spans="1:39" x14ac:dyDescent="0.25">
      <c r="A647" s="37">
        <v>39853</v>
      </c>
      <c r="B647" s="39">
        <v>826.84002699999996</v>
      </c>
      <c r="C647" s="36">
        <f>IF(ISBLANK(B648), "", GSPC[[#This Row],[Adj Close]]/B648-1)</f>
        <v>-4.8077308489356874E-2</v>
      </c>
      <c r="D647" s="37">
        <v>39853</v>
      </c>
      <c r="E647"/>
      <c r="F647" s="36" t="str">
        <f>IF(ISBLANK(E648), "", Long0[[#This Row],[Adj Close]]/E648-1)</f>
        <v/>
      </c>
      <c r="G647" s="29">
        <v>39853</v>
      </c>
      <c r="H647"/>
      <c r="I647" s="33" t="str">
        <f>IF(ISBLANK(H648),"",Long1[[#This Row],[Adj Close]]/H648-1)</f>
        <v/>
      </c>
      <c r="J647" s="37">
        <v>39853</v>
      </c>
      <c r="K647"/>
      <c r="L647" s="36" t="str">
        <f>IF(ISBLANK(K648),"",Long2[[#This Row],[Adj Close]]/K648-1)</f>
        <v/>
      </c>
      <c r="M647" s="29">
        <v>39853</v>
      </c>
      <c r="O647" s="33" t="str">
        <f>IF(ISBLANK(N648),"",Long3[[#This Row],[Adj Close]]/N648-1)</f>
        <v/>
      </c>
      <c r="P647" s="37">
        <v>39853</v>
      </c>
      <c r="R647" s="36" t="str">
        <f>IF(ISBLANK(Q648),"",Long4[[#This Row],[Adj Close]]/Q648-1)</f>
        <v/>
      </c>
      <c r="V647" s="37">
        <v>39853</v>
      </c>
      <c r="X647" s="36" t="str">
        <f>IF(ISBLANK(W648),"",Long6[[#This Row],[Adj Close]]/W648-1)</f>
        <v/>
      </c>
      <c r="AE647" s="29">
        <v>39853</v>
      </c>
      <c r="AG647" s="33" t="str">
        <f>IF(ISBLANK(AF648),"",Short0[[#This Row],[Adj Close]]/AF648-1)</f>
        <v/>
      </c>
      <c r="AH647" s="37">
        <v>39853</v>
      </c>
      <c r="AJ647" s="36" t="str">
        <f>IF(ISBLANK(AI648),"",Short1[[#This Row],[Adj Close]]/AI648-1)</f>
        <v/>
      </c>
      <c r="AK647" s="29">
        <v>39853</v>
      </c>
      <c r="AM647" s="33" t="str">
        <f>IF(ISBLANK(AL648),"",Short2[[#This Row],[Adj Close]]/AL648-1)</f>
        <v/>
      </c>
    </row>
    <row r="648" spans="1:39" x14ac:dyDescent="0.25">
      <c r="A648" s="37">
        <v>39846</v>
      </c>
      <c r="B648" s="39">
        <v>868.59997599999997</v>
      </c>
      <c r="C648" s="36">
        <f>IF(ISBLANK(B649), "", GSPC[[#This Row],[Adj Close]]/B649-1)</f>
        <v>5.1726607668628466E-2</v>
      </c>
      <c r="D648" s="37">
        <v>39846</v>
      </c>
      <c r="E648"/>
      <c r="F648" s="36" t="str">
        <f>IF(ISBLANK(E649), "", Long0[[#This Row],[Adj Close]]/E649-1)</f>
        <v/>
      </c>
      <c r="G648" s="29">
        <v>39846</v>
      </c>
      <c r="H648"/>
      <c r="I648" s="33" t="str">
        <f>IF(ISBLANK(H649),"",Long1[[#This Row],[Adj Close]]/H649-1)</f>
        <v/>
      </c>
      <c r="J648" s="37">
        <v>39846</v>
      </c>
      <c r="K648"/>
      <c r="L648" s="36" t="str">
        <f>IF(ISBLANK(K649),"",Long2[[#This Row],[Adj Close]]/K649-1)</f>
        <v/>
      </c>
      <c r="M648" s="29">
        <v>39846</v>
      </c>
      <c r="O648" s="33" t="str">
        <f>IF(ISBLANK(N649),"",Long3[[#This Row],[Adj Close]]/N649-1)</f>
        <v/>
      </c>
      <c r="P648" s="37">
        <v>39846</v>
      </c>
      <c r="R648" s="36" t="str">
        <f>IF(ISBLANK(Q649),"",Long4[[#This Row],[Adj Close]]/Q649-1)</f>
        <v/>
      </c>
      <c r="V648" s="37">
        <v>39846</v>
      </c>
      <c r="X648" s="36" t="str">
        <f>IF(ISBLANK(W649),"",Long6[[#This Row],[Adj Close]]/W649-1)</f>
        <v/>
      </c>
      <c r="AE648" s="29">
        <v>39846</v>
      </c>
      <c r="AG648" s="33" t="str">
        <f>IF(ISBLANK(AF649),"",Short0[[#This Row],[Adj Close]]/AF649-1)</f>
        <v/>
      </c>
      <c r="AH648" s="37">
        <v>39846</v>
      </c>
      <c r="AJ648" s="36" t="str">
        <f>IF(ISBLANK(AI649),"",Short1[[#This Row],[Adj Close]]/AI649-1)</f>
        <v/>
      </c>
      <c r="AK648" s="29">
        <v>39846</v>
      </c>
      <c r="AM648" s="33" t="str">
        <f>IF(ISBLANK(AL649),"",Short2[[#This Row],[Adj Close]]/AL649-1)</f>
        <v/>
      </c>
    </row>
    <row r="649" spans="1:39" x14ac:dyDescent="0.25">
      <c r="A649" s="37">
        <v>39839</v>
      </c>
      <c r="B649" s="39">
        <v>825.88000499999998</v>
      </c>
      <c r="C649" s="36">
        <f>IF(ISBLANK(B650), "", GSPC[[#This Row],[Adj Close]]/B650-1)</f>
        <v>-7.2961198538933347E-3</v>
      </c>
      <c r="D649" s="37">
        <v>39839</v>
      </c>
      <c r="E649"/>
      <c r="F649" s="36" t="str">
        <f>IF(ISBLANK(E650), "", Long0[[#This Row],[Adj Close]]/E650-1)</f>
        <v/>
      </c>
      <c r="G649" s="29">
        <v>39839</v>
      </c>
      <c r="H649"/>
      <c r="I649" s="33" t="str">
        <f>IF(ISBLANK(H650),"",Long1[[#This Row],[Adj Close]]/H650-1)</f>
        <v/>
      </c>
      <c r="J649" s="37">
        <v>39839</v>
      </c>
      <c r="K649"/>
      <c r="L649" s="36" t="str">
        <f>IF(ISBLANK(K650),"",Long2[[#This Row],[Adj Close]]/K650-1)</f>
        <v/>
      </c>
      <c r="M649" s="29">
        <v>39839</v>
      </c>
      <c r="O649" s="33" t="str">
        <f>IF(ISBLANK(N650),"",Long3[[#This Row],[Adj Close]]/N650-1)</f>
        <v/>
      </c>
      <c r="P649" s="37">
        <v>39839</v>
      </c>
      <c r="R649" s="36" t="str">
        <f>IF(ISBLANK(Q650),"",Long4[[#This Row],[Adj Close]]/Q650-1)</f>
        <v/>
      </c>
      <c r="V649" s="37">
        <v>39839</v>
      </c>
      <c r="X649" s="36" t="str">
        <f>IF(ISBLANK(W650),"",Long6[[#This Row],[Adj Close]]/W650-1)</f>
        <v/>
      </c>
      <c r="AE649" s="29">
        <v>39839</v>
      </c>
      <c r="AG649" s="33" t="str">
        <f>IF(ISBLANK(AF650),"",Short0[[#This Row],[Adj Close]]/AF650-1)</f>
        <v/>
      </c>
      <c r="AH649" s="37">
        <v>39839</v>
      </c>
      <c r="AJ649" s="36" t="str">
        <f>IF(ISBLANK(AI650),"",Short1[[#This Row],[Adj Close]]/AI650-1)</f>
        <v/>
      </c>
      <c r="AK649" s="29">
        <v>39839</v>
      </c>
      <c r="AM649" s="33" t="str">
        <f>IF(ISBLANK(AL650),"",Short2[[#This Row],[Adj Close]]/AL650-1)</f>
        <v/>
      </c>
    </row>
    <row r="650" spans="1:39" x14ac:dyDescent="0.25">
      <c r="A650" s="37">
        <v>39832</v>
      </c>
      <c r="B650" s="39">
        <v>831.95001200000002</v>
      </c>
      <c r="C650" s="36">
        <f>IF(ISBLANK(B651), "", GSPC[[#This Row],[Adj Close]]/B651-1)</f>
        <v>-2.1373433288085386E-2</v>
      </c>
      <c r="D650" s="37">
        <v>39832</v>
      </c>
      <c r="E650"/>
      <c r="F650" s="36" t="str">
        <f>IF(ISBLANK(E651), "", Long0[[#This Row],[Adj Close]]/E651-1)</f>
        <v/>
      </c>
      <c r="G650" s="29">
        <v>39832</v>
      </c>
      <c r="H650"/>
      <c r="I650" s="33" t="str">
        <f>IF(ISBLANK(H651),"",Long1[[#This Row],[Adj Close]]/H651-1)</f>
        <v/>
      </c>
      <c r="J650" s="37">
        <v>39832</v>
      </c>
      <c r="K650"/>
      <c r="L650" s="36" t="str">
        <f>IF(ISBLANK(K651),"",Long2[[#This Row],[Adj Close]]/K651-1)</f>
        <v/>
      </c>
      <c r="M650" s="29">
        <v>39832</v>
      </c>
      <c r="O650" s="33" t="str">
        <f>IF(ISBLANK(N651),"",Long3[[#This Row],[Adj Close]]/N651-1)</f>
        <v/>
      </c>
      <c r="P650" s="37">
        <v>39832</v>
      </c>
      <c r="R650" s="36" t="str">
        <f>IF(ISBLANK(Q651),"",Long4[[#This Row],[Adj Close]]/Q651-1)</f>
        <v/>
      </c>
      <c r="V650" s="37">
        <v>39832</v>
      </c>
      <c r="X650" s="36" t="str">
        <f>IF(ISBLANK(W651),"",Long6[[#This Row],[Adj Close]]/W651-1)</f>
        <v/>
      </c>
      <c r="AE650" s="29">
        <v>39832</v>
      </c>
      <c r="AG650" s="33" t="str">
        <f>IF(ISBLANK(AF651),"",Short0[[#This Row],[Adj Close]]/AF651-1)</f>
        <v/>
      </c>
      <c r="AH650" s="37">
        <v>39832</v>
      </c>
      <c r="AJ650" s="36" t="str">
        <f>IF(ISBLANK(AI651),"",Short1[[#This Row],[Adj Close]]/AI651-1)</f>
        <v/>
      </c>
      <c r="AK650" s="29">
        <v>39832</v>
      </c>
      <c r="AM650" s="33" t="str">
        <f>IF(ISBLANK(AL651),"",Short2[[#This Row],[Adj Close]]/AL651-1)</f>
        <v/>
      </c>
    </row>
    <row r="651" spans="1:39" x14ac:dyDescent="0.25">
      <c r="A651" s="37">
        <v>39825</v>
      </c>
      <c r="B651" s="39">
        <v>850.11999500000002</v>
      </c>
      <c r="C651" s="36">
        <f>IF(ISBLANK(B652), "", GSPC[[#This Row],[Adj Close]]/B652-1)</f>
        <v>-4.518445789231984E-2</v>
      </c>
      <c r="D651" s="37">
        <v>39825</v>
      </c>
      <c r="E651"/>
      <c r="F651" s="36" t="str">
        <f>IF(ISBLANK(E652), "", Long0[[#This Row],[Adj Close]]/E652-1)</f>
        <v/>
      </c>
      <c r="G651" s="29">
        <v>39825</v>
      </c>
      <c r="H651"/>
      <c r="I651" s="33" t="str">
        <f>IF(ISBLANK(H652),"",Long1[[#This Row],[Adj Close]]/H652-1)</f>
        <v/>
      </c>
      <c r="J651" s="37">
        <v>39825</v>
      </c>
      <c r="K651"/>
      <c r="L651" s="36" t="str">
        <f>IF(ISBLANK(K652),"",Long2[[#This Row],[Adj Close]]/K652-1)</f>
        <v/>
      </c>
      <c r="M651" s="29">
        <v>39825</v>
      </c>
      <c r="O651" s="33" t="str">
        <f>IF(ISBLANK(N652),"",Long3[[#This Row],[Adj Close]]/N652-1)</f>
        <v/>
      </c>
      <c r="P651" s="37">
        <v>39825</v>
      </c>
      <c r="R651" s="36" t="str">
        <f>IF(ISBLANK(Q652),"",Long4[[#This Row],[Adj Close]]/Q652-1)</f>
        <v/>
      </c>
      <c r="V651" s="37">
        <v>39825</v>
      </c>
      <c r="X651" s="36" t="str">
        <f>IF(ISBLANK(W652),"",Long6[[#This Row],[Adj Close]]/W652-1)</f>
        <v/>
      </c>
      <c r="AE651" s="29">
        <v>39825</v>
      </c>
      <c r="AG651" s="33" t="str">
        <f>IF(ISBLANK(AF652),"",Short0[[#This Row],[Adj Close]]/AF652-1)</f>
        <v/>
      </c>
      <c r="AH651" s="37">
        <v>39825</v>
      </c>
      <c r="AJ651" s="36" t="str">
        <f>IF(ISBLANK(AI652),"",Short1[[#This Row],[Adj Close]]/AI652-1)</f>
        <v/>
      </c>
      <c r="AK651" s="29">
        <v>39825</v>
      </c>
      <c r="AM651" s="33" t="str">
        <f>IF(ISBLANK(AL652),"",Short2[[#This Row],[Adj Close]]/AL652-1)</f>
        <v/>
      </c>
    </row>
    <row r="652" spans="1:39" x14ac:dyDescent="0.25">
      <c r="A652" s="37">
        <v>39818</v>
      </c>
      <c r="B652" s="39">
        <v>890.34997599999997</v>
      </c>
      <c r="C652" s="36">
        <f>IF(ISBLANK(B653), "", GSPC[[#This Row],[Adj Close]]/B653-1)</f>
        <v>-4.4483808256928214E-2</v>
      </c>
      <c r="D652" s="37">
        <v>39818</v>
      </c>
      <c r="E652"/>
      <c r="F652" s="36" t="str">
        <f>IF(ISBLANK(E653), "", Long0[[#This Row],[Adj Close]]/E653-1)</f>
        <v/>
      </c>
      <c r="G652" s="29">
        <v>39818</v>
      </c>
      <c r="H652"/>
      <c r="I652" s="33" t="str">
        <f>IF(ISBLANK(H653),"",Long1[[#This Row],[Adj Close]]/H653-1)</f>
        <v/>
      </c>
      <c r="J652" s="37">
        <v>39818</v>
      </c>
      <c r="K652"/>
      <c r="L652" s="36" t="str">
        <f>IF(ISBLANK(K653),"",Long2[[#This Row],[Adj Close]]/K653-1)</f>
        <v/>
      </c>
      <c r="M652" s="29">
        <v>39818</v>
      </c>
      <c r="O652" s="33" t="str">
        <f>IF(ISBLANK(N653),"",Long3[[#This Row],[Adj Close]]/N653-1)</f>
        <v/>
      </c>
      <c r="P652" s="37">
        <v>39818</v>
      </c>
      <c r="R652" s="36" t="str">
        <f>IF(ISBLANK(Q653),"",Long4[[#This Row],[Adj Close]]/Q653-1)</f>
        <v/>
      </c>
      <c r="V652" s="37">
        <v>39818</v>
      </c>
      <c r="X652" s="36" t="str">
        <f>IF(ISBLANK(W653),"",Long6[[#This Row],[Adj Close]]/W653-1)</f>
        <v/>
      </c>
      <c r="AE652" s="29">
        <v>39818</v>
      </c>
      <c r="AG652" s="33" t="str">
        <f>IF(ISBLANK(AF653),"",Short0[[#This Row],[Adj Close]]/AF653-1)</f>
        <v/>
      </c>
      <c r="AH652" s="37">
        <v>39818</v>
      </c>
      <c r="AJ652" s="36" t="str">
        <f>IF(ISBLANK(AI653),"",Short1[[#This Row],[Adj Close]]/AI653-1)</f>
        <v/>
      </c>
      <c r="AK652" s="29">
        <v>39818</v>
      </c>
      <c r="AM652" s="33" t="str">
        <f>IF(ISBLANK(AL653),"",Short2[[#This Row],[Adj Close]]/AL653-1)</f>
        <v/>
      </c>
    </row>
    <row r="653" spans="1:39" x14ac:dyDescent="0.25">
      <c r="A653" s="37">
        <v>39811</v>
      </c>
      <c r="B653" s="39">
        <v>931.79998799999998</v>
      </c>
      <c r="C653" s="36">
        <f>IF(ISBLANK(B654), "", GSPC[[#This Row],[Adj Close]]/B654-1)</f>
        <v>6.7598534384947673E-2</v>
      </c>
      <c r="D653" s="37">
        <v>39811</v>
      </c>
      <c r="E653"/>
      <c r="F653" s="36" t="str">
        <f>IF(ISBLANK(E654), "", Long0[[#This Row],[Adj Close]]/E654-1)</f>
        <v/>
      </c>
      <c r="G653" s="29">
        <v>39811</v>
      </c>
      <c r="H653"/>
      <c r="I653" s="33" t="str">
        <f>IF(ISBLANK(H654),"",Long1[[#This Row],[Adj Close]]/H654-1)</f>
        <v/>
      </c>
      <c r="J653" s="37">
        <v>39811</v>
      </c>
      <c r="K653"/>
      <c r="L653" s="36" t="str">
        <f>IF(ISBLANK(K654),"",Long2[[#This Row],[Adj Close]]/K654-1)</f>
        <v/>
      </c>
      <c r="M653" s="29">
        <v>39811</v>
      </c>
      <c r="O653" s="33" t="str">
        <f>IF(ISBLANK(N654),"",Long3[[#This Row],[Adj Close]]/N654-1)</f>
        <v/>
      </c>
      <c r="P653" s="37">
        <v>39811</v>
      </c>
      <c r="R653" s="36" t="str">
        <f>IF(ISBLANK(Q654),"",Long4[[#This Row],[Adj Close]]/Q654-1)</f>
        <v/>
      </c>
      <c r="V653" s="37">
        <v>39811</v>
      </c>
      <c r="X653" s="36" t="str">
        <f>IF(ISBLANK(W654),"",Long6[[#This Row],[Adj Close]]/W654-1)</f>
        <v/>
      </c>
      <c r="AE653" s="29">
        <v>39811</v>
      </c>
      <c r="AG653" s="33" t="str">
        <f>IF(ISBLANK(AF654),"",Short0[[#This Row],[Adj Close]]/AF654-1)</f>
        <v/>
      </c>
      <c r="AH653" s="37">
        <v>39811</v>
      </c>
      <c r="AJ653" s="36" t="str">
        <f>IF(ISBLANK(AI654),"",Short1[[#This Row],[Adj Close]]/AI654-1)</f>
        <v/>
      </c>
      <c r="AK653" s="29">
        <v>39811</v>
      </c>
      <c r="AM653" s="33" t="str">
        <f>IF(ISBLANK(AL654),"",Short2[[#This Row],[Adj Close]]/AL654-1)</f>
        <v/>
      </c>
    </row>
    <row r="654" spans="1:39" x14ac:dyDescent="0.25">
      <c r="A654" s="37">
        <v>39804</v>
      </c>
      <c r="B654" s="39">
        <v>872.79998799999998</v>
      </c>
      <c r="C654" s="36">
        <f>IF(ISBLANK(B655), "", GSPC[[#This Row],[Adj Close]]/B655-1)</f>
        <v>-1.6984296205656779E-2</v>
      </c>
      <c r="D654" s="37">
        <v>39804</v>
      </c>
      <c r="E654"/>
      <c r="F654" s="36" t="str">
        <f>IF(ISBLANK(E655), "", Long0[[#This Row],[Adj Close]]/E655-1)</f>
        <v/>
      </c>
      <c r="G654" s="29">
        <v>39804</v>
      </c>
      <c r="H654"/>
      <c r="I654" s="33" t="str">
        <f>IF(ISBLANK(H655),"",Long1[[#This Row],[Adj Close]]/H655-1)</f>
        <v/>
      </c>
      <c r="J654" s="37">
        <v>39804</v>
      </c>
      <c r="K654"/>
      <c r="L654" s="36" t="str">
        <f>IF(ISBLANK(K655),"",Long2[[#This Row],[Adj Close]]/K655-1)</f>
        <v/>
      </c>
      <c r="M654" s="29">
        <v>39804</v>
      </c>
      <c r="O654" s="33" t="str">
        <f>IF(ISBLANK(N655),"",Long3[[#This Row],[Adj Close]]/N655-1)</f>
        <v/>
      </c>
      <c r="P654" s="37">
        <v>39804</v>
      </c>
      <c r="R654" s="36" t="str">
        <f>IF(ISBLANK(Q655),"",Long4[[#This Row],[Adj Close]]/Q655-1)</f>
        <v/>
      </c>
      <c r="V654" s="37">
        <v>39804</v>
      </c>
      <c r="X654" s="36" t="str">
        <f>IF(ISBLANK(W655),"",Long6[[#This Row],[Adj Close]]/W655-1)</f>
        <v/>
      </c>
      <c r="AE654" s="29">
        <v>39804</v>
      </c>
      <c r="AG654" s="33" t="str">
        <f>IF(ISBLANK(AF655),"",Short0[[#This Row],[Adj Close]]/AF655-1)</f>
        <v/>
      </c>
      <c r="AH654" s="37">
        <v>39804</v>
      </c>
      <c r="AJ654" s="36" t="str">
        <f>IF(ISBLANK(AI655),"",Short1[[#This Row],[Adj Close]]/AI655-1)</f>
        <v/>
      </c>
      <c r="AK654" s="29">
        <v>39804</v>
      </c>
      <c r="AM654" s="33" t="str">
        <f>IF(ISBLANK(AL655),"",Short2[[#This Row],[Adj Close]]/AL655-1)</f>
        <v/>
      </c>
    </row>
    <row r="655" spans="1:39" x14ac:dyDescent="0.25">
      <c r="A655" s="37">
        <v>39797</v>
      </c>
      <c r="B655" s="39">
        <v>887.88000499999998</v>
      </c>
      <c r="C655" s="36">
        <f>IF(ISBLANK(B656), "", GSPC[[#This Row],[Adj Close]]/B656-1)</f>
        <v>9.2642346916493867E-3</v>
      </c>
      <c r="D655" s="37">
        <v>39797</v>
      </c>
      <c r="E655"/>
      <c r="F655" s="36" t="str">
        <f>IF(ISBLANK(E656), "", Long0[[#This Row],[Adj Close]]/E656-1)</f>
        <v/>
      </c>
      <c r="G655" s="29">
        <v>39797</v>
      </c>
      <c r="H655"/>
      <c r="I655" s="33" t="str">
        <f>IF(ISBLANK(H656),"",Long1[[#This Row],[Adj Close]]/H656-1)</f>
        <v/>
      </c>
      <c r="J655" s="37">
        <v>39797</v>
      </c>
      <c r="K655"/>
      <c r="L655" s="36" t="str">
        <f>IF(ISBLANK(K656),"",Long2[[#This Row],[Adj Close]]/K656-1)</f>
        <v/>
      </c>
      <c r="M655" s="29">
        <v>39797</v>
      </c>
      <c r="O655" s="33" t="str">
        <f>IF(ISBLANK(N656),"",Long3[[#This Row],[Adj Close]]/N656-1)</f>
        <v/>
      </c>
      <c r="P655" s="37">
        <v>39797</v>
      </c>
      <c r="R655" s="36" t="str">
        <f>IF(ISBLANK(Q656),"",Long4[[#This Row],[Adj Close]]/Q656-1)</f>
        <v/>
      </c>
      <c r="V655" s="37">
        <v>39797</v>
      </c>
      <c r="X655" s="36" t="str">
        <f>IF(ISBLANK(W656),"",Long6[[#This Row],[Adj Close]]/W656-1)</f>
        <v/>
      </c>
      <c r="AE655" s="29">
        <v>39797</v>
      </c>
      <c r="AG655" s="33" t="str">
        <f>IF(ISBLANK(AF656),"",Short0[[#This Row],[Adj Close]]/AF656-1)</f>
        <v/>
      </c>
      <c r="AH655" s="37">
        <v>39797</v>
      </c>
      <c r="AJ655" s="36" t="str">
        <f>IF(ISBLANK(AI656),"",Short1[[#This Row],[Adj Close]]/AI656-1)</f>
        <v/>
      </c>
      <c r="AK655" s="29">
        <v>39797</v>
      </c>
      <c r="AM655" s="33" t="str">
        <f>IF(ISBLANK(AL656),"",Short2[[#This Row],[Adj Close]]/AL656-1)</f>
        <v/>
      </c>
    </row>
    <row r="656" spans="1:39" x14ac:dyDescent="0.25">
      <c r="A656" s="37">
        <v>39790</v>
      </c>
      <c r="B656" s="39">
        <v>879.72997999999995</v>
      </c>
      <c r="C656" s="36">
        <f>IF(ISBLANK(B657), "", GSPC[[#This Row],[Adj Close]]/B657-1)</f>
        <v>4.1777175006059153E-3</v>
      </c>
      <c r="D656" s="37">
        <v>39790</v>
      </c>
      <c r="E656"/>
      <c r="F656" s="36" t="str">
        <f>IF(ISBLANK(E657), "", Long0[[#This Row],[Adj Close]]/E657-1)</f>
        <v/>
      </c>
      <c r="G656" s="29">
        <v>39790</v>
      </c>
      <c r="H656"/>
      <c r="I656" s="33" t="str">
        <f>IF(ISBLANK(H657),"",Long1[[#This Row],[Adj Close]]/H657-1)</f>
        <v/>
      </c>
      <c r="J656" s="37">
        <v>39790</v>
      </c>
      <c r="K656"/>
      <c r="L656" s="36" t="str">
        <f>IF(ISBLANK(K657),"",Long2[[#This Row],[Adj Close]]/K657-1)</f>
        <v/>
      </c>
      <c r="M656" s="29">
        <v>39790</v>
      </c>
      <c r="O656" s="33" t="str">
        <f>IF(ISBLANK(N657),"",Long3[[#This Row],[Adj Close]]/N657-1)</f>
        <v/>
      </c>
      <c r="P656" s="37">
        <v>39790</v>
      </c>
      <c r="R656" s="36" t="str">
        <f>IF(ISBLANK(Q657),"",Long4[[#This Row],[Adj Close]]/Q657-1)</f>
        <v/>
      </c>
      <c r="V656" s="37">
        <v>39790</v>
      </c>
      <c r="X656" s="36" t="str">
        <f>IF(ISBLANK(W657),"",Long6[[#This Row],[Adj Close]]/W657-1)</f>
        <v/>
      </c>
      <c r="AE656" s="29">
        <v>39790</v>
      </c>
      <c r="AG656" s="33" t="str">
        <f>IF(ISBLANK(AF657),"",Short0[[#This Row],[Adj Close]]/AF657-1)</f>
        <v/>
      </c>
      <c r="AH656" s="37">
        <v>39790</v>
      </c>
      <c r="AJ656" s="36" t="str">
        <f>IF(ISBLANK(AI657),"",Short1[[#This Row],[Adj Close]]/AI657-1)</f>
        <v/>
      </c>
      <c r="AK656" s="29">
        <v>39790</v>
      </c>
      <c r="AM656" s="33" t="str">
        <f>IF(ISBLANK(AL657),"",Short2[[#This Row],[Adj Close]]/AL657-1)</f>
        <v/>
      </c>
    </row>
    <row r="657" spans="1:39" x14ac:dyDescent="0.25">
      <c r="A657" s="37">
        <v>39783</v>
      </c>
      <c r="B657" s="39">
        <v>876.07000700000003</v>
      </c>
      <c r="C657" s="36">
        <f>IF(ISBLANK(B658), "", GSPC[[#This Row],[Adj Close]]/B658-1)</f>
        <v>-2.2505113836752577E-2</v>
      </c>
      <c r="D657" s="37">
        <v>39783</v>
      </c>
      <c r="E657"/>
      <c r="F657" s="36" t="str">
        <f>IF(ISBLANK(E658), "", Long0[[#This Row],[Adj Close]]/E658-1)</f>
        <v/>
      </c>
      <c r="G657" s="29">
        <v>39783</v>
      </c>
      <c r="H657"/>
      <c r="I657" s="33" t="str">
        <f>IF(ISBLANK(H658),"",Long1[[#This Row],[Adj Close]]/H658-1)</f>
        <v/>
      </c>
      <c r="J657" s="37">
        <v>39783</v>
      </c>
      <c r="K657"/>
      <c r="L657" s="36" t="str">
        <f>IF(ISBLANK(K658),"",Long2[[#This Row],[Adj Close]]/K658-1)</f>
        <v/>
      </c>
      <c r="M657" s="29">
        <v>39783</v>
      </c>
      <c r="O657" s="33" t="str">
        <f>IF(ISBLANK(N658),"",Long3[[#This Row],[Adj Close]]/N658-1)</f>
        <v/>
      </c>
      <c r="P657" s="37">
        <v>39783</v>
      </c>
      <c r="R657" s="36" t="str">
        <f>IF(ISBLANK(Q658),"",Long4[[#This Row],[Adj Close]]/Q658-1)</f>
        <v/>
      </c>
      <c r="V657" s="37">
        <v>39783</v>
      </c>
      <c r="X657" s="36" t="str">
        <f>IF(ISBLANK(W658),"",Long6[[#This Row],[Adj Close]]/W658-1)</f>
        <v/>
      </c>
      <c r="AE657" s="29">
        <v>39783</v>
      </c>
      <c r="AG657" s="33" t="str">
        <f>IF(ISBLANK(AF658),"",Short0[[#This Row],[Adj Close]]/AF658-1)</f>
        <v/>
      </c>
      <c r="AH657" s="37">
        <v>39783</v>
      </c>
      <c r="AJ657" s="36" t="str">
        <f>IF(ISBLANK(AI658),"",Short1[[#This Row],[Adj Close]]/AI658-1)</f>
        <v/>
      </c>
      <c r="AK657" s="29">
        <v>39783</v>
      </c>
      <c r="AM657" s="33" t="str">
        <f>IF(ISBLANK(AL658),"",Short2[[#This Row],[Adj Close]]/AL658-1)</f>
        <v/>
      </c>
    </row>
    <row r="658" spans="1:39" x14ac:dyDescent="0.25">
      <c r="A658" s="37">
        <v>39776</v>
      </c>
      <c r="B658" s="39">
        <v>896.23999000000003</v>
      </c>
      <c r="C658" s="36">
        <f>IF(ISBLANK(B659), "", GSPC[[#This Row],[Adj Close]]/B659-1)</f>
        <v>0.12025793721800415</v>
      </c>
      <c r="D658" s="37">
        <v>39776</v>
      </c>
      <c r="E658"/>
      <c r="F658" s="36" t="str">
        <f>IF(ISBLANK(E659), "", Long0[[#This Row],[Adj Close]]/E659-1)</f>
        <v/>
      </c>
      <c r="G658" s="29">
        <v>39776</v>
      </c>
      <c r="H658"/>
      <c r="I658" s="33" t="str">
        <f>IF(ISBLANK(H659),"",Long1[[#This Row],[Adj Close]]/H659-1)</f>
        <v/>
      </c>
      <c r="J658" s="37">
        <v>39776</v>
      </c>
      <c r="K658"/>
      <c r="L658" s="36" t="str">
        <f>IF(ISBLANK(K659),"",Long2[[#This Row],[Adj Close]]/K659-1)</f>
        <v/>
      </c>
      <c r="M658" s="29">
        <v>39776</v>
      </c>
      <c r="O658" s="33" t="str">
        <f>IF(ISBLANK(N659),"",Long3[[#This Row],[Adj Close]]/N659-1)</f>
        <v/>
      </c>
      <c r="P658" s="37">
        <v>39776</v>
      </c>
      <c r="R658" s="36" t="str">
        <f>IF(ISBLANK(Q659),"",Long4[[#This Row],[Adj Close]]/Q659-1)</f>
        <v/>
      </c>
      <c r="V658" s="37">
        <v>39776</v>
      </c>
      <c r="X658" s="36" t="str">
        <f>IF(ISBLANK(W659),"",Long6[[#This Row],[Adj Close]]/W659-1)</f>
        <v/>
      </c>
      <c r="AE658" s="29">
        <v>39776</v>
      </c>
      <c r="AG658" s="33" t="str">
        <f>IF(ISBLANK(AF659),"",Short0[[#This Row],[Adj Close]]/AF659-1)</f>
        <v/>
      </c>
      <c r="AH658" s="37">
        <v>39776</v>
      </c>
      <c r="AJ658" s="36" t="str">
        <f>IF(ISBLANK(AI659),"",Short1[[#This Row],[Adj Close]]/AI659-1)</f>
        <v/>
      </c>
      <c r="AK658" s="29">
        <v>39776</v>
      </c>
      <c r="AM658" s="33" t="str">
        <f>IF(ISBLANK(AL659),"",Short2[[#This Row],[Adj Close]]/AL659-1)</f>
        <v/>
      </c>
    </row>
    <row r="659" spans="1:39" x14ac:dyDescent="0.25">
      <c r="A659" s="37">
        <v>39769</v>
      </c>
      <c r="B659" s="39">
        <v>800.03002900000001</v>
      </c>
      <c r="C659" s="36">
        <f>IF(ISBLANK(B660), "", GSPC[[#This Row],[Adj Close]]/B660-1)</f>
        <v>-8.388960236069487E-2</v>
      </c>
      <c r="D659" s="37">
        <v>39769</v>
      </c>
      <c r="E659"/>
      <c r="F659" s="36" t="str">
        <f>IF(ISBLANK(E660), "", Long0[[#This Row],[Adj Close]]/E660-1)</f>
        <v/>
      </c>
      <c r="G659" s="29">
        <v>39769</v>
      </c>
      <c r="H659"/>
      <c r="I659" s="33" t="str">
        <f>IF(ISBLANK(H660),"",Long1[[#This Row],[Adj Close]]/H660-1)</f>
        <v/>
      </c>
      <c r="J659" s="37">
        <v>39769</v>
      </c>
      <c r="K659"/>
      <c r="L659" s="36" t="str">
        <f>IF(ISBLANK(K660),"",Long2[[#This Row],[Adj Close]]/K660-1)</f>
        <v/>
      </c>
      <c r="M659" s="29">
        <v>39769</v>
      </c>
      <c r="O659" s="33" t="str">
        <f>IF(ISBLANK(N660),"",Long3[[#This Row],[Adj Close]]/N660-1)</f>
        <v/>
      </c>
      <c r="P659" s="37">
        <v>39769</v>
      </c>
      <c r="R659" s="36" t="str">
        <f>IF(ISBLANK(Q660),"",Long4[[#This Row],[Adj Close]]/Q660-1)</f>
        <v/>
      </c>
      <c r="V659" s="37">
        <v>39769</v>
      </c>
      <c r="X659" s="36" t="str">
        <f>IF(ISBLANK(W660),"",Long6[[#This Row],[Adj Close]]/W660-1)</f>
        <v/>
      </c>
      <c r="AE659" s="29">
        <v>39769</v>
      </c>
      <c r="AG659" s="33" t="str">
        <f>IF(ISBLANK(AF660),"",Short0[[#This Row],[Adj Close]]/AF660-1)</f>
        <v/>
      </c>
      <c r="AH659" s="37">
        <v>39769</v>
      </c>
      <c r="AJ659" s="36" t="str">
        <f>IF(ISBLANK(AI660),"",Short1[[#This Row],[Adj Close]]/AI660-1)</f>
        <v/>
      </c>
      <c r="AK659" s="29">
        <v>39769</v>
      </c>
      <c r="AM659" s="33" t="str">
        <f>IF(ISBLANK(AL660),"",Short2[[#This Row],[Adj Close]]/AL660-1)</f>
        <v/>
      </c>
    </row>
    <row r="660" spans="1:39" x14ac:dyDescent="0.25">
      <c r="A660" s="37">
        <v>39762</v>
      </c>
      <c r="B660" s="39">
        <v>873.28997800000002</v>
      </c>
      <c r="C660" s="36">
        <f>IF(ISBLANK(B661), "", GSPC[[#This Row],[Adj Close]]/B661-1)</f>
        <v>-6.1977048754305097E-2</v>
      </c>
      <c r="D660" s="37">
        <v>39762</v>
      </c>
      <c r="E660"/>
      <c r="F660" s="36" t="str">
        <f>IF(ISBLANK(E661), "", Long0[[#This Row],[Adj Close]]/E661-1)</f>
        <v/>
      </c>
      <c r="G660" s="29">
        <v>39762</v>
      </c>
      <c r="H660"/>
      <c r="I660" s="33" t="str">
        <f>IF(ISBLANK(H661),"",Long1[[#This Row],[Adj Close]]/H661-1)</f>
        <v/>
      </c>
      <c r="J660" s="37">
        <v>39762</v>
      </c>
      <c r="K660"/>
      <c r="L660" s="36" t="str">
        <f>IF(ISBLANK(K661),"",Long2[[#This Row],[Adj Close]]/K661-1)</f>
        <v/>
      </c>
      <c r="M660" s="29">
        <v>39762</v>
      </c>
      <c r="O660" s="33" t="str">
        <f>IF(ISBLANK(N661),"",Long3[[#This Row],[Adj Close]]/N661-1)</f>
        <v/>
      </c>
      <c r="P660" s="37">
        <v>39762</v>
      </c>
      <c r="R660" s="36" t="str">
        <f>IF(ISBLANK(Q661),"",Long4[[#This Row],[Adj Close]]/Q661-1)</f>
        <v/>
      </c>
      <c r="V660" s="37">
        <v>39762</v>
      </c>
      <c r="X660" s="36" t="str">
        <f>IF(ISBLANK(W661),"",Long6[[#This Row],[Adj Close]]/W661-1)</f>
        <v/>
      </c>
      <c r="AE660" s="29">
        <v>39762</v>
      </c>
      <c r="AG660" s="33" t="str">
        <f>IF(ISBLANK(AF661),"",Short0[[#This Row],[Adj Close]]/AF661-1)</f>
        <v/>
      </c>
      <c r="AH660" s="37">
        <v>39762</v>
      </c>
      <c r="AJ660" s="36" t="str">
        <f>IF(ISBLANK(AI661),"",Short1[[#This Row],[Adj Close]]/AI661-1)</f>
        <v/>
      </c>
      <c r="AK660" s="29">
        <v>39762</v>
      </c>
      <c r="AM660" s="33" t="str">
        <f>IF(ISBLANK(AL661),"",Short2[[#This Row],[Adj Close]]/AL661-1)</f>
        <v/>
      </c>
    </row>
    <row r="661" spans="1:39" x14ac:dyDescent="0.25">
      <c r="A661" s="37">
        <v>39755</v>
      </c>
      <c r="B661" s="39">
        <v>930.98999000000003</v>
      </c>
      <c r="C661" s="36">
        <f>IF(ISBLANK(B662), "", GSPC[[#This Row],[Adj Close]]/B662-1)</f>
        <v>-3.8978074838709631E-2</v>
      </c>
      <c r="D661" s="37">
        <v>39755</v>
      </c>
      <c r="E661"/>
      <c r="F661" s="36" t="str">
        <f>IF(ISBLANK(E662), "", Long0[[#This Row],[Adj Close]]/E662-1)</f>
        <v/>
      </c>
      <c r="G661" s="29">
        <v>39755</v>
      </c>
      <c r="H661"/>
      <c r="I661" s="33" t="str">
        <f>IF(ISBLANK(H662),"",Long1[[#This Row],[Adj Close]]/H662-1)</f>
        <v/>
      </c>
      <c r="J661" s="37">
        <v>39755</v>
      </c>
      <c r="K661"/>
      <c r="L661" s="36" t="str">
        <f>IF(ISBLANK(K662),"",Long2[[#This Row],[Adj Close]]/K662-1)</f>
        <v/>
      </c>
      <c r="M661" s="29">
        <v>39755</v>
      </c>
      <c r="O661" s="33" t="str">
        <f>IF(ISBLANK(N662),"",Long3[[#This Row],[Adj Close]]/N662-1)</f>
        <v/>
      </c>
      <c r="P661" s="37">
        <v>39755</v>
      </c>
      <c r="R661" s="36" t="str">
        <f>IF(ISBLANK(Q662),"",Long4[[#This Row],[Adj Close]]/Q662-1)</f>
        <v/>
      </c>
      <c r="V661" s="37">
        <v>39755</v>
      </c>
      <c r="X661" s="36" t="str">
        <f>IF(ISBLANK(W662),"",Long6[[#This Row],[Adj Close]]/W662-1)</f>
        <v/>
      </c>
      <c r="AE661" s="29">
        <v>39755</v>
      </c>
      <c r="AG661" s="33" t="str">
        <f>IF(ISBLANK(AF662),"",Short0[[#This Row],[Adj Close]]/AF662-1)</f>
        <v/>
      </c>
      <c r="AH661" s="37">
        <v>39755</v>
      </c>
      <c r="AJ661" s="36" t="str">
        <f>IF(ISBLANK(AI662),"",Short1[[#This Row],[Adj Close]]/AI662-1)</f>
        <v/>
      </c>
      <c r="AK661" s="29">
        <v>39755</v>
      </c>
      <c r="AM661" s="33" t="str">
        <f>IF(ISBLANK(AL662),"",Short2[[#This Row],[Adj Close]]/AL662-1)</f>
        <v/>
      </c>
    </row>
    <row r="662" spans="1:39" x14ac:dyDescent="0.25">
      <c r="A662" s="37">
        <v>39748</v>
      </c>
      <c r="B662" s="39">
        <v>968.75</v>
      </c>
      <c r="C662" s="36">
        <f>IF(ISBLANK(B663), "", GSPC[[#This Row],[Adj Close]]/B663-1)</f>
        <v>0.10490776133061663</v>
      </c>
      <c r="D662" s="37">
        <v>39748</v>
      </c>
      <c r="E662"/>
      <c r="F662" s="36" t="str">
        <f>IF(ISBLANK(E663), "", Long0[[#This Row],[Adj Close]]/E663-1)</f>
        <v/>
      </c>
      <c r="G662" s="29">
        <v>39748</v>
      </c>
      <c r="H662"/>
      <c r="I662" s="33" t="str">
        <f>IF(ISBLANK(H663),"",Long1[[#This Row],[Adj Close]]/H663-1)</f>
        <v/>
      </c>
      <c r="J662" s="37">
        <v>39748</v>
      </c>
      <c r="K662"/>
      <c r="L662" s="36" t="str">
        <f>IF(ISBLANK(K663),"",Long2[[#This Row],[Adj Close]]/K663-1)</f>
        <v/>
      </c>
      <c r="M662" s="29">
        <v>39748</v>
      </c>
      <c r="O662" s="33" t="str">
        <f>IF(ISBLANK(N663),"",Long3[[#This Row],[Adj Close]]/N663-1)</f>
        <v/>
      </c>
      <c r="P662" s="37">
        <v>39748</v>
      </c>
      <c r="R662" s="36" t="str">
        <f>IF(ISBLANK(Q663),"",Long4[[#This Row],[Adj Close]]/Q663-1)</f>
        <v/>
      </c>
      <c r="V662" s="37">
        <v>39748</v>
      </c>
      <c r="X662" s="36" t="str">
        <f>IF(ISBLANK(W663),"",Long6[[#This Row],[Adj Close]]/W663-1)</f>
        <v/>
      </c>
      <c r="AE662" s="29">
        <v>39748</v>
      </c>
      <c r="AG662" s="33" t="str">
        <f>IF(ISBLANK(AF663),"",Short0[[#This Row],[Adj Close]]/AF663-1)</f>
        <v/>
      </c>
      <c r="AH662" s="37">
        <v>39748</v>
      </c>
      <c r="AJ662" s="36" t="str">
        <f>IF(ISBLANK(AI663),"",Short1[[#This Row],[Adj Close]]/AI663-1)</f>
        <v/>
      </c>
      <c r="AK662" s="29">
        <v>39748</v>
      </c>
      <c r="AM662" s="33" t="str">
        <f>IF(ISBLANK(AL663),"",Short2[[#This Row],[Adj Close]]/AL663-1)</f>
        <v/>
      </c>
    </row>
    <row r="663" spans="1:39" x14ac:dyDescent="0.25">
      <c r="A663" s="37">
        <v>39741</v>
      </c>
      <c r="B663" s="39">
        <v>876.77002000000005</v>
      </c>
      <c r="C663" s="36">
        <f>IF(ISBLANK(B664), "", GSPC[[#This Row],[Adj Close]]/B664-1)</f>
        <v>-6.781135379696579E-2</v>
      </c>
      <c r="D663" s="37">
        <v>39741</v>
      </c>
      <c r="E663"/>
      <c r="F663" s="36" t="str">
        <f>IF(ISBLANK(E664), "", Long0[[#This Row],[Adj Close]]/E664-1)</f>
        <v/>
      </c>
      <c r="G663" s="29">
        <v>39741</v>
      </c>
      <c r="H663"/>
      <c r="I663" s="33" t="str">
        <f>IF(ISBLANK(H664),"",Long1[[#This Row],[Adj Close]]/H664-1)</f>
        <v/>
      </c>
      <c r="J663" s="37">
        <v>39741</v>
      </c>
      <c r="K663"/>
      <c r="L663" s="36" t="str">
        <f>IF(ISBLANK(K664),"",Long2[[#This Row],[Adj Close]]/K664-1)</f>
        <v/>
      </c>
      <c r="M663" s="29">
        <v>39741</v>
      </c>
      <c r="O663" s="33" t="str">
        <f>IF(ISBLANK(N664),"",Long3[[#This Row],[Adj Close]]/N664-1)</f>
        <v/>
      </c>
      <c r="P663" s="37">
        <v>39741</v>
      </c>
      <c r="R663" s="36" t="str">
        <f>IF(ISBLANK(Q664),"",Long4[[#This Row],[Adj Close]]/Q664-1)</f>
        <v/>
      </c>
      <c r="V663" s="37">
        <v>39741</v>
      </c>
      <c r="X663" s="36" t="str">
        <f>IF(ISBLANK(W664),"",Long6[[#This Row],[Adj Close]]/W664-1)</f>
        <v/>
      </c>
      <c r="AE663" s="29">
        <v>39741</v>
      </c>
      <c r="AG663" s="33" t="str">
        <f>IF(ISBLANK(AF664),"",Short0[[#This Row],[Adj Close]]/AF664-1)</f>
        <v/>
      </c>
      <c r="AH663" s="37">
        <v>39741</v>
      </c>
      <c r="AJ663" s="36" t="str">
        <f>IF(ISBLANK(AI664),"",Short1[[#This Row],[Adj Close]]/AI664-1)</f>
        <v/>
      </c>
      <c r="AK663" s="29">
        <v>39741</v>
      </c>
      <c r="AM663" s="33" t="str">
        <f>IF(ISBLANK(AL664),"",Short2[[#This Row],[Adj Close]]/AL664-1)</f>
        <v/>
      </c>
    </row>
    <row r="664" spans="1:39" x14ac:dyDescent="0.25">
      <c r="A664" s="37">
        <v>39734</v>
      </c>
      <c r="B664" s="39">
        <v>940.54998799999998</v>
      </c>
      <c r="C664" s="36">
        <f>IF(ISBLANK(B665), "", GSPC[[#This Row],[Adj Close]]/B665-1)</f>
        <v>4.5962076391650841E-2</v>
      </c>
      <c r="D664" s="37">
        <v>39734</v>
      </c>
      <c r="E664"/>
      <c r="F664" s="36" t="str">
        <f>IF(ISBLANK(E665), "", Long0[[#This Row],[Adj Close]]/E665-1)</f>
        <v/>
      </c>
      <c r="G664" s="29">
        <v>39734</v>
      </c>
      <c r="H664"/>
      <c r="I664" s="33" t="str">
        <f>IF(ISBLANK(H665),"",Long1[[#This Row],[Adj Close]]/H665-1)</f>
        <v/>
      </c>
      <c r="J664" s="37">
        <v>39734</v>
      </c>
      <c r="K664"/>
      <c r="L664" s="36" t="str">
        <f>IF(ISBLANK(K665),"",Long2[[#This Row],[Adj Close]]/K665-1)</f>
        <v/>
      </c>
      <c r="M664" s="29">
        <v>39734</v>
      </c>
      <c r="O664" s="33" t="str">
        <f>IF(ISBLANK(N665),"",Long3[[#This Row],[Adj Close]]/N665-1)</f>
        <v/>
      </c>
      <c r="P664" s="37">
        <v>39734</v>
      </c>
      <c r="R664" s="36" t="str">
        <f>IF(ISBLANK(Q665),"",Long4[[#This Row],[Adj Close]]/Q665-1)</f>
        <v/>
      </c>
      <c r="V664" s="37">
        <v>39734</v>
      </c>
      <c r="X664" s="36" t="str">
        <f>IF(ISBLANK(W665),"",Long6[[#This Row],[Adj Close]]/W665-1)</f>
        <v/>
      </c>
      <c r="AE664" s="29">
        <v>39734</v>
      </c>
      <c r="AG664" s="33" t="str">
        <f>IF(ISBLANK(AF665),"",Short0[[#This Row],[Adj Close]]/AF665-1)</f>
        <v/>
      </c>
      <c r="AH664" s="37">
        <v>39734</v>
      </c>
      <c r="AJ664" s="36" t="str">
        <f>IF(ISBLANK(AI665),"",Short1[[#This Row],[Adj Close]]/AI665-1)</f>
        <v/>
      </c>
      <c r="AK664" s="29">
        <v>39734</v>
      </c>
      <c r="AM664" s="33" t="str">
        <f>IF(ISBLANK(AL665),"",Short2[[#This Row],[Adj Close]]/AL665-1)</f>
        <v/>
      </c>
    </row>
    <row r="665" spans="1:39" x14ac:dyDescent="0.25">
      <c r="A665" s="37">
        <v>39727</v>
      </c>
      <c r="B665" s="39">
        <v>899.21997099999999</v>
      </c>
      <c r="C665" s="36">
        <f>IF(ISBLANK(B666), "", GSPC[[#This Row],[Adj Close]]/B666-1)</f>
        <v>-0.18195465247408926</v>
      </c>
      <c r="D665" s="37">
        <v>39727</v>
      </c>
      <c r="E665"/>
      <c r="F665" s="36" t="str">
        <f>IF(ISBLANK(E666), "", Long0[[#This Row],[Adj Close]]/E666-1)</f>
        <v/>
      </c>
      <c r="G665" s="29">
        <v>39727</v>
      </c>
      <c r="H665"/>
      <c r="I665" s="33" t="str">
        <f>IF(ISBLANK(H666),"",Long1[[#This Row],[Adj Close]]/H666-1)</f>
        <v/>
      </c>
      <c r="J665" s="37">
        <v>39727</v>
      </c>
      <c r="K665"/>
      <c r="L665" s="36" t="str">
        <f>IF(ISBLANK(K666),"",Long2[[#This Row],[Adj Close]]/K666-1)</f>
        <v/>
      </c>
      <c r="M665" s="29">
        <v>39727</v>
      </c>
      <c r="O665" s="33" t="str">
        <f>IF(ISBLANK(N666),"",Long3[[#This Row],[Adj Close]]/N666-1)</f>
        <v/>
      </c>
      <c r="P665" s="37">
        <v>39727</v>
      </c>
      <c r="R665" s="36" t="str">
        <f>IF(ISBLANK(Q666),"",Long4[[#This Row],[Adj Close]]/Q666-1)</f>
        <v/>
      </c>
      <c r="V665" s="37">
        <v>39727</v>
      </c>
      <c r="X665" s="36" t="str">
        <f>IF(ISBLANK(W666),"",Long6[[#This Row],[Adj Close]]/W666-1)</f>
        <v/>
      </c>
      <c r="AE665" s="29">
        <v>39727</v>
      </c>
      <c r="AG665" s="33" t="str">
        <f>IF(ISBLANK(AF666),"",Short0[[#This Row],[Adj Close]]/AF666-1)</f>
        <v/>
      </c>
      <c r="AH665" s="37">
        <v>39727</v>
      </c>
      <c r="AJ665" s="36" t="str">
        <f>IF(ISBLANK(AI666),"",Short1[[#This Row],[Adj Close]]/AI666-1)</f>
        <v/>
      </c>
      <c r="AK665" s="29">
        <v>39727</v>
      </c>
      <c r="AM665" s="33" t="str">
        <f>IF(ISBLANK(AL666),"",Short2[[#This Row],[Adj Close]]/AL666-1)</f>
        <v/>
      </c>
    </row>
    <row r="666" spans="1:39" x14ac:dyDescent="0.25">
      <c r="A666" s="37">
        <v>39720</v>
      </c>
      <c r="B666" s="39">
        <v>1099.2299800000001</v>
      </c>
      <c r="C666" s="36">
        <f>IF(ISBLANK(B667), "", GSPC[[#This Row],[Adj Close]]/B667-1)</f>
        <v>-9.3993948684234274E-2</v>
      </c>
      <c r="D666" s="37">
        <v>39720</v>
      </c>
      <c r="E666"/>
      <c r="F666" s="36" t="str">
        <f>IF(ISBLANK(E667), "", Long0[[#This Row],[Adj Close]]/E667-1)</f>
        <v/>
      </c>
      <c r="G666" s="29">
        <v>39720</v>
      </c>
      <c r="H666"/>
      <c r="I666" s="33" t="str">
        <f>IF(ISBLANK(H667),"",Long1[[#This Row],[Adj Close]]/H667-1)</f>
        <v/>
      </c>
      <c r="J666" s="37">
        <v>39720</v>
      </c>
      <c r="K666"/>
      <c r="L666" s="36" t="str">
        <f>IF(ISBLANK(K667),"",Long2[[#This Row],[Adj Close]]/K667-1)</f>
        <v/>
      </c>
      <c r="M666" s="29">
        <v>39720</v>
      </c>
      <c r="O666" s="33" t="str">
        <f>IF(ISBLANK(N667),"",Long3[[#This Row],[Adj Close]]/N667-1)</f>
        <v/>
      </c>
      <c r="P666" s="37">
        <v>39720</v>
      </c>
      <c r="R666" s="36" t="str">
        <f>IF(ISBLANK(Q667),"",Long4[[#This Row],[Adj Close]]/Q667-1)</f>
        <v/>
      </c>
      <c r="V666" s="37">
        <v>39720</v>
      </c>
      <c r="X666" s="36" t="str">
        <f>IF(ISBLANK(W667),"",Long6[[#This Row],[Adj Close]]/W667-1)</f>
        <v/>
      </c>
      <c r="AE666" s="29">
        <v>39720</v>
      </c>
      <c r="AG666" s="33" t="str">
        <f>IF(ISBLANK(AF667),"",Short0[[#This Row],[Adj Close]]/AF667-1)</f>
        <v/>
      </c>
      <c r="AH666" s="37">
        <v>39720</v>
      </c>
      <c r="AJ666" s="36" t="str">
        <f>IF(ISBLANK(AI667),"",Short1[[#This Row],[Adj Close]]/AI667-1)</f>
        <v/>
      </c>
      <c r="AK666" s="29">
        <v>39720</v>
      </c>
      <c r="AM666" s="33" t="str">
        <f>IF(ISBLANK(AL667),"",Short2[[#This Row],[Adj Close]]/AL667-1)</f>
        <v/>
      </c>
    </row>
    <row r="667" spans="1:39" x14ac:dyDescent="0.25">
      <c r="A667" s="37">
        <v>39713</v>
      </c>
      <c r="B667" s="39">
        <v>1213.2700199999999</v>
      </c>
      <c r="C667" s="36">
        <f>IF(ISBLANK(B668), "", GSPC[[#This Row],[Adj Close]]/B668-1)</f>
        <v>-3.3312567697479922E-2</v>
      </c>
      <c r="D667" s="37">
        <v>39713</v>
      </c>
      <c r="E667"/>
      <c r="F667" s="36" t="str">
        <f>IF(ISBLANK(E668), "", Long0[[#This Row],[Adj Close]]/E668-1)</f>
        <v/>
      </c>
      <c r="G667" s="29">
        <v>39713</v>
      </c>
      <c r="H667"/>
      <c r="I667" s="33" t="str">
        <f>IF(ISBLANK(H668),"",Long1[[#This Row],[Adj Close]]/H668-1)</f>
        <v/>
      </c>
      <c r="J667" s="37">
        <v>39713</v>
      </c>
      <c r="K667"/>
      <c r="L667" s="36" t="str">
        <f>IF(ISBLANK(K668),"",Long2[[#This Row],[Adj Close]]/K668-1)</f>
        <v/>
      </c>
      <c r="M667" s="29">
        <v>39713</v>
      </c>
      <c r="O667" s="33" t="str">
        <f>IF(ISBLANK(N668),"",Long3[[#This Row],[Adj Close]]/N668-1)</f>
        <v/>
      </c>
      <c r="P667" s="37">
        <v>39713</v>
      </c>
      <c r="R667" s="36" t="str">
        <f>IF(ISBLANK(Q668),"",Long4[[#This Row],[Adj Close]]/Q668-1)</f>
        <v/>
      </c>
      <c r="V667" s="37">
        <v>39713</v>
      </c>
      <c r="X667" s="36" t="str">
        <f>IF(ISBLANK(W668),"",Long6[[#This Row],[Adj Close]]/W668-1)</f>
        <v/>
      </c>
      <c r="AE667" s="29">
        <v>39713</v>
      </c>
      <c r="AG667" s="33" t="str">
        <f>IF(ISBLANK(AF668),"",Short0[[#This Row],[Adj Close]]/AF668-1)</f>
        <v/>
      </c>
      <c r="AH667" s="37">
        <v>39713</v>
      </c>
      <c r="AJ667" s="36" t="str">
        <f>IF(ISBLANK(AI668),"",Short1[[#This Row],[Adj Close]]/AI668-1)</f>
        <v/>
      </c>
      <c r="AK667" s="29">
        <v>39713</v>
      </c>
      <c r="AM667" s="33" t="str">
        <f>IF(ISBLANK(AL668),"",Short2[[#This Row],[Adj Close]]/AL668-1)</f>
        <v/>
      </c>
    </row>
    <row r="668" spans="1:39" x14ac:dyDescent="0.25">
      <c r="A668" s="37">
        <v>39706</v>
      </c>
      <c r="B668" s="39">
        <v>1255.079956</v>
      </c>
      <c r="C668" s="36">
        <f>IF(ISBLANK(B669), "", GSPC[[#This Row],[Adj Close]]/B669-1)</f>
        <v>2.7003316548024348E-3</v>
      </c>
      <c r="D668" s="37">
        <v>39706</v>
      </c>
      <c r="E668"/>
      <c r="F668" s="36" t="str">
        <f>IF(ISBLANK(E669), "", Long0[[#This Row],[Adj Close]]/E669-1)</f>
        <v/>
      </c>
      <c r="G668" s="29">
        <v>39706</v>
      </c>
      <c r="H668"/>
      <c r="I668" s="33" t="str">
        <f>IF(ISBLANK(H669),"",Long1[[#This Row],[Adj Close]]/H669-1)</f>
        <v/>
      </c>
      <c r="J668" s="37">
        <v>39706</v>
      </c>
      <c r="K668"/>
      <c r="L668" s="36" t="str">
        <f>IF(ISBLANK(K669),"",Long2[[#This Row],[Adj Close]]/K669-1)</f>
        <v/>
      </c>
      <c r="M668" s="29">
        <v>39706</v>
      </c>
      <c r="O668" s="33" t="str">
        <f>IF(ISBLANK(N669),"",Long3[[#This Row],[Adj Close]]/N669-1)</f>
        <v/>
      </c>
      <c r="P668" s="37">
        <v>39706</v>
      </c>
      <c r="R668" s="36" t="str">
        <f>IF(ISBLANK(Q669),"",Long4[[#This Row],[Adj Close]]/Q669-1)</f>
        <v/>
      </c>
      <c r="V668" s="37">
        <v>39706</v>
      </c>
      <c r="X668" s="36" t="str">
        <f>IF(ISBLANK(W669),"",Long6[[#This Row],[Adj Close]]/W669-1)</f>
        <v/>
      </c>
      <c r="AE668" s="29">
        <v>39706</v>
      </c>
      <c r="AG668" s="33" t="str">
        <f>IF(ISBLANK(AF669),"",Short0[[#This Row],[Adj Close]]/AF669-1)</f>
        <v/>
      </c>
      <c r="AH668" s="37">
        <v>39706</v>
      </c>
      <c r="AJ668" s="36" t="str">
        <f>IF(ISBLANK(AI669),"",Short1[[#This Row],[Adj Close]]/AI669-1)</f>
        <v/>
      </c>
      <c r="AK668" s="29">
        <v>39706</v>
      </c>
      <c r="AM668" s="33" t="str">
        <f>IF(ISBLANK(AL669),"",Short2[[#This Row],[Adj Close]]/AL669-1)</f>
        <v/>
      </c>
    </row>
    <row r="669" spans="1:39" x14ac:dyDescent="0.25">
      <c r="A669" s="37">
        <v>39699</v>
      </c>
      <c r="B669" s="39">
        <v>1251.6999510000001</v>
      </c>
      <c r="C669" s="36">
        <f>IF(ISBLANK(B670), "", GSPC[[#This Row],[Adj Close]]/B670-1)</f>
        <v>7.5584125975431959E-3</v>
      </c>
      <c r="D669" s="37">
        <v>39699</v>
      </c>
      <c r="E669"/>
      <c r="F669" s="36" t="str">
        <f>IF(ISBLANK(E670), "", Long0[[#This Row],[Adj Close]]/E670-1)</f>
        <v/>
      </c>
      <c r="G669" s="29">
        <v>39699</v>
      </c>
      <c r="H669"/>
      <c r="I669" s="33" t="str">
        <f>IF(ISBLANK(H670),"",Long1[[#This Row],[Adj Close]]/H670-1)</f>
        <v/>
      </c>
      <c r="J669" s="37">
        <v>39699</v>
      </c>
      <c r="K669"/>
      <c r="L669" s="36" t="str">
        <f>IF(ISBLANK(K670),"",Long2[[#This Row],[Adj Close]]/K670-1)</f>
        <v/>
      </c>
      <c r="M669" s="29">
        <v>39699</v>
      </c>
      <c r="O669" s="33" t="str">
        <f>IF(ISBLANK(N670),"",Long3[[#This Row],[Adj Close]]/N670-1)</f>
        <v/>
      </c>
      <c r="P669" s="37">
        <v>39699</v>
      </c>
      <c r="R669" s="36" t="str">
        <f>IF(ISBLANK(Q670),"",Long4[[#This Row],[Adj Close]]/Q670-1)</f>
        <v/>
      </c>
      <c r="V669" s="37">
        <v>39699</v>
      </c>
      <c r="X669" s="36" t="str">
        <f>IF(ISBLANK(W670),"",Long6[[#This Row],[Adj Close]]/W670-1)</f>
        <v/>
      </c>
      <c r="AE669" s="29">
        <v>39699</v>
      </c>
      <c r="AG669" s="33" t="str">
        <f>IF(ISBLANK(AF670),"",Short0[[#This Row],[Adj Close]]/AF670-1)</f>
        <v/>
      </c>
      <c r="AH669" s="37">
        <v>39699</v>
      </c>
      <c r="AJ669" s="36" t="str">
        <f>IF(ISBLANK(AI670),"",Short1[[#This Row],[Adj Close]]/AI670-1)</f>
        <v/>
      </c>
      <c r="AK669" s="29">
        <v>39699</v>
      </c>
      <c r="AM669" s="33" t="str">
        <f>IF(ISBLANK(AL670),"",Short2[[#This Row],[Adj Close]]/AL670-1)</f>
        <v/>
      </c>
    </row>
    <row r="670" spans="1:39" x14ac:dyDescent="0.25">
      <c r="A670" s="37">
        <v>39692</v>
      </c>
      <c r="B670" s="39">
        <v>1242.3100589999999</v>
      </c>
      <c r="C670" s="36">
        <f>IF(ISBLANK(B671), "", GSPC[[#This Row],[Adj Close]]/B671-1)</f>
        <v>-3.1586335204040195E-2</v>
      </c>
      <c r="D670" s="37">
        <v>39692</v>
      </c>
      <c r="E670"/>
      <c r="F670" s="36" t="str">
        <f>IF(ISBLANK(E671), "", Long0[[#This Row],[Adj Close]]/E671-1)</f>
        <v/>
      </c>
      <c r="G670" s="29">
        <v>39692</v>
      </c>
      <c r="H670"/>
      <c r="I670" s="33" t="str">
        <f>IF(ISBLANK(H671),"",Long1[[#This Row],[Adj Close]]/H671-1)</f>
        <v/>
      </c>
      <c r="J670" s="37">
        <v>39692</v>
      </c>
      <c r="K670"/>
      <c r="L670" s="36" t="str">
        <f>IF(ISBLANK(K671),"",Long2[[#This Row],[Adj Close]]/K671-1)</f>
        <v/>
      </c>
      <c r="M670" s="29">
        <v>39692</v>
      </c>
      <c r="O670" s="33" t="str">
        <f>IF(ISBLANK(N671),"",Long3[[#This Row],[Adj Close]]/N671-1)</f>
        <v/>
      </c>
      <c r="P670" s="37">
        <v>39692</v>
      </c>
      <c r="R670" s="36" t="str">
        <f>IF(ISBLANK(Q671),"",Long4[[#This Row],[Adj Close]]/Q671-1)</f>
        <v/>
      </c>
      <c r="V670" s="37">
        <v>39692</v>
      </c>
      <c r="X670" s="36" t="str">
        <f>IF(ISBLANK(W671),"",Long6[[#This Row],[Adj Close]]/W671-1)</f>
        <v/>
      </c>
      <c r="AE670" s="29">
        <v>39692</v>
      </c>
      <c r="AG670" s="33" t="str">
        <f>IF(ISBLANK(AF671),"",Short0[[#This Row],[Adj Close]]/AF671-1)</f>
        <v/>
      </c>
      <c r="AH670" s="37">
        <v>39692</v>
      </c>
      <c r="AJ670" s="36" t="str">
        <f>IF(ISBLANK(AI671),"",Short1[[#This Row],[Adj Close]]/AI671-1)</f>
        <v/>
      </c>
      <c r="AK670" s="29">
        <v>39692</v>
      </c>
      <c r="AM670" s="33" t="str">
        <f>IF(ISBLANK(AL671),"",Short2[[#This Row],[Adj Close]]/AL671-1)</f>
        <v/>
      </c>
    </row>
    <row r="671" spans="1:39" x14ac:dyDescent="0.25">
      <c r="A671" s="37">
        <v>39685</v>
      </c>
      <c r="B671" s="39">
        <v>1282.829956</v>
      </c>
      <c r="C671" s="36">
        <f>IF(ISBLANK(B672), "", GSPC[[#This Row],[Adj Close]]/B672-1)</f>
        <v>-7.2511959103146451E-3</v>
      </c>
      <c r="D671" s="37">
        <v>39685</v>
      </c>
      <c r="E671"/>
      <c r="F671" s="36" t="str">
        <f>IF(ISBLANK(E672), "", Long0[[#This Row],[Adj Close]]/E672-1)</f>
        <v/>
      </c>
      <c r="G671" s="29">
        <v>39685</v>
      </c>
      <c r="H671"/>
      <c r="I671" s="33" t="str">
        <f>IF(ISBLANK(H672),"",Long1[[#This Row],[Adj Close]]/H672-1)</f>
        <v/>
      </c>
      <c r="J671" s="37">
        <v>39685</v>
      </c>
      <c r="K671"/>
      <c r="L671" s="36" t="str">
        <f>IF(ISBLANK(K672),"",Long2[[#This Row],[Adj Close]]/K672-1)</f>
        <v/>
      </c>
      <c r="M671" s="29">
        <v>39685</v>
      </c>
      <c r="O671" s="33" t="str">
        <f>IF(ISBLANK(N672),"",Long3[[#This Row],[Adj Close]]/N672-1)</f>
        <v/>
      </c>
      <c r="P671" s="37">
        <v>39685</v>
      </c>
      <c r="R671" s="36" t="str">
        <f>IF(ISBLANK(Q672),"",Long4[[#This Row],[Adj Close]]/Q672-1)</f>
        <v/>
      </c>
      <c r="V671" s="37">
        <v>39685</v>
      </c>
      <c r="X671" s="36" t="str">
        <f>IF(ISBLANK(W672),"",Long6[[#This Row],[Adj Close]]/W672-1)</f>
        <v/>
      </c>
      <c r="AE671" s="29">
        <v>39685</v>
      </c>
      <c r="AG671" s="33" t="str">
        <f>IF(ISBLANK(AF672),"",Short0[[#This Row],[Adj Close]]/AF672-1)</f>
        <v/>
      </c>
      <c r="AH671" s="37">
        <v>39685</v>
      </c>
      <c r="AJ671" s="36" t="str">
        <f>IF(ISBLANK(AI672),"",Short1[[#This Row],[Adj Close]]/AI672-1)</f>
        <v/>
      </c>
      <c r="AK671" s="29">
        <v>39685</v>
      </c>
      <c r="AM671" s="33" t="str">
        <f>IF(ISBLANK(AL672),"",Short2[[#This Row],[Adj Close]]/AL672-1)</f>
        <v/>
      </c>
    </row>
    <row r="672" spans="1:39" x14ac:dyDescent="0.25">
      <c r="A672" s="37">
        <v>39678</v>
      </c>
      <c r="B672" s="39">
        <v>1292.1999510000001</v>
      </c>
      <c r="C672" s="36">
        <f>IF(ISBLANK(B673), "", GSPC[[#This Row],[Adj Close]]/B673-1)</f>
        <v>-4.6217841830745732E-3</v>
      </c>
      <c r="D672" s="37">
        <v>39678</v>
      </c>
      <c r="E672"/>
      <c r="F672" s="36" t="str">
        <f>IF(ISBLANK(E673), "", Long0[[#This Row],[Adj Close]]/E673-1)</f>
        <v/>
      </c>
      <c r="G672" s="29">
        <v>39678</v>
      </c>
      <c r="H672"/>
      <c r="I672" s="33" t="str">
        <f>IF(ISBLANK(H673),"",Long1[[#This Row],[Adj Close]]/H673-1)</f>
        <v/>
      </c>
      <c r="J672" s="37">
        <v>39678</v>
      </c>
      <c r="K672"/>
      <c r="L672" s="36" t="str">
        <f>IF(ISBLANK(K673),"",Long2[[#This Row],[Adj Close]]/K673-1)</f>
        <v/>
      </c>
      <c r="M672" s="29">
        <v>39678</v>
      </c>
      <c r="O672" s="33" t="str">
        <f>IF(ISBLANK(N673),"",Long3[[#This Row],[Adj Close]]/N673-1)</f>
        <v/>
      </c>
      <c r="P672" s="37">
        <v>39678</v>
      </c>
      <c r="R672" s="36" t="str">
        <f>IF(ISBLANK(Q673),"",Long4[[#This Row],[Adj Close]]/Q673-1)</f>
        <v/>
      </c>
      <c r="V672" s="37">
        <v>39678</v>
      </c>
      <c r="X672" s="36" t="str">
        <f>IF(ISBLANK(W673),"",Long6[[#This Row],[Adj Close]]/W673-1)</f>
        <v/>
      </c>
      <c r="AE672" s="29">
        <v>39678</v>
      </c>
      <c r="AG672" s="33" t="str">
        <f>IF(ISBLANK(AF673),"",Short0[[#This Row],[Adj Close]]/AF673-1)</f>
        <v/>
      </c>
      <c r="AH672" s="37">
        <v>39678</v>
      </c>
      <c r="AJ672" s="36" t="str">
        <f>IF(ISBLANK(AI673),"",Short1[[#This Row],[Adj Close]]/AI673-1)</f>
        <v/>
      </c>
      <c r="AK672" s="29">
        <v>39678</v>
      </c>
      <c r="AM672" s="33" t="str">
        <f>IF(ISBLANK(AL673),"",Short2[[#This Row],[Adj Close]]/AL673-1)</f>
        <v/>
      </c>
    </row>
    <row r="673" spans="1:39" x14ac:dyDescent="0.25">
      <c r="A673" s="37">
        <v>39671</v>
      </c>
      <c r="B673" s="39">
        <v>1298.1999510000001</v>
      </c>
      <c r="C673" s="36">
        <f>IF(ISBLANK(B674), "", GSPC[[#This Row],[Adj Close]]/B674-1)</f>
        <v>1.4502631127455423E-3</v>
      </c>
      <c r="D673" s="37">
        <v>39671</v>
      </c>
      <c r="E673"/>
      <c r="F673" s="36" t="str">
        <f>IF(ISBLANK(E674), "", Long0[[#This Row],[Adj Close]]/E674-1)</f>
        <v/>
      </c>
      <c r="G673" s="29">
        <v>39671</v>
      </c>
      <c r="H673"/>
      <c r="I673" s="33" t="str">
        <f>IF(ISBLANK(H674),"",Long1[[#This Row],[Adj Close]]/H674-1)</f>
        <v/>
      </c>
      <c r="J673" s="37">
        <v>39671</v>
      </c>
      <c r="K673"/>
      <c r="L673" s="36" t="str">
        <f>IF(ISBLANK(K674),"",Long2[[#This Row],[Adj Close]]/K674-1)</f>
        <v/>
      </c>
      <c r="M673" s="29">
        <v>39671</v>
      </c>
      <c r="O673" s="33" t="str">
        <f>IF(ISBLANK(N674),"",Long3[[#This Row],[Adj Close]]/N674-1)</f>
        <v/>
      </c>
      <c r="P673" s="37">
        <v>39671</v>
      </c>
      <c r="R673" s="36" t="str">
        <f>IF(ISBLANK(Q674),"",Long4[[#This Row],[Adj Close]]/Q674-1)</f>
        <v/>
      </c>
      <c r="V673" s="37">
        <v>39671</v>
      </c>
      <c r="X673" s="36" t="str">
        <f>IF(ISBLANK(W674),"",Long6[[#This Row],[Adj Close]]/W674-1)</f>
        <v/>
      </c>
      <c r="AE673" s="29">
        <v>39671</v>
      </c>
      <c r="AG673" s="33" t="str">
        <f>IF(ISBLANK(AF674),"",Short0[[#This Row],[Adj Close]]/AF674-1)</f>
        <v/>
      </c>
      <c r="AH673" s="37">
        <v>39671</v>
      </c>
      <c r="AJ673" s="36" t="str">
        <f>IF(ISBLANK(AI674),"",Short1[[#This Row],[Adj Close]]/AI674-1)</f>
        <v/>
      </c>
      <c r="AK673" s="29">
        <v>39671</v>
      </c>
      <c r="AM673" s="33" t="str">
        <f>IF(ISBLANK(AL674),"",Short2[[#This Row],[Adj Close]]/AL674-1)</f>
        <v/>
      </c>
    </row>
    <row r="674" spans="1:39" x14ac:dyDescent="0.25">
      <c r="A674" s="37">
        <v>39664</v>
      </c>
      <c r="B674" s="39">
        <v>1296.3199460000001</v>
      </c>
      <c r="C674" s="36">
        <f>IF(ISBLANK(B675), "", GSPC[[#This Row],[Adj Close]]/B675-1)</f>
        <v>2.8572244379746037E-2</v>
      </c>
      <c r="D674" s="37">
        <v>39664</v>
      </c>
      <c r="E674"/>
      <c r="F674" s="36" t="str">
        <f>IF(ISBLANK(E675), "", Long0[[#This Row],[Adj Close]]/E675-1)</f>
        <v/>
      </c>
      <c r="G674" s="29">
        <v>39664</v>
      </c>
      <c r="H674"/>
      <c r="I674" s="33" t="str">
        <f>IF(ISBLANK(H675),"",Long1[[#This Row],[Adj Close]]/H675-1)</f>
        <v/>
      </c>
      <c r="J674" s="37">
        <v>39664</v>
      </c>
      <c r="K674"/>
      <c r="L674" s="36" t="str">
        <f>IF(ISBLANK(K675),"",Long2[[#This Row],[Adj Close]]/K675-1)</f>
        <v/>
      </c>
      <c r="M674" s="29">
        <v>39664</v>
      </c>
      <c r="O674" s="33" t="str">
        <f>IF(ISBLANK(N675),"",Long3[[#This Row],[Adj Close]]/N675-1)</f>
        <v/>
      </c>
      <c r="P674" s="37">
        <v>39664</v>
      </c>
      <c r="R674" s="36" t="str">
        <f>IF(ISBLANK(Q675),"",Long4[[#This Row],[Adj Close]]/Q675-1)</f>
        <v/>
      </c>
      <c r="V674" s="37">
        <v>39664</v>
      </c>
      <c r="X674" s="36" t="str">
        <f>IF(ISBLANK(W675),"",Long6[[#This Row],[Adj Close]]/W675-1)</f>
        <v/>
      </c>
      <c r="AE674" s="29">
        <v>39664</v>
      </c>
      <c r="AG674" s="33" t="str">
        <f>IF(ISBLANK(AF675),"",Short0[[#This Row],[Adj Close]]/AF675-1)</f>
        <v/>
      </c>
      <c r="AH674" s="37">
        <v>39664</v>
      </c>
      <c r="AJ674" s="36" t="str">
        <f>IF(ISBLANK(AI675),"",Short1[[#This Row],[Adj Close]]/AI675-1)</f>
        <v/>
      </c>
      <c r="AK674" s="29">
        <v>39664</v>
      </c>
      <c r="AM674" s="33" t="str">
        <f>IF(ISBLANK(AL675),"",Short2[[#This Row],[Adj Close]]/AL675-1)</f>
        <v/>
      </c>
    </row>
    <row r="675" spans="1:39" x14ac:dyDescent="0.25">
      <c r="A675" s="37">
        <v>39657</v>
      </c>
      <c r="B675" s="39">
        <v>1260.3100589999999</v>
      </c>
      <c r="C675" s="36">
        <f>IF(ISBLANK(B676), "", GSPC[[#This Row],[Adj Close]]/B676-1)</f>
        <v>2.0274527570645073E-3</v>
      </c>
      <c r="D675" s="37">
        <v>39657</v>
      </c>
      <c r="E675"/>
      <c r="F675" s="36" t="str">
        <f>IF(ISBLANK(E676), "", Long0[[#This Row],[Adj Close]]/E676-1)</f>
        <v/>
      </c>
      <c r="G675" s="29">
        <v>39657</v>
      </c>
      <c r="H675"/>
      <c r="I675" s="33" t="str">
        <f>IF(ISBLANK(H676),"",Long1[[#This Row],[Adj Close]]/H676-1)</f>
        <v/>
      </c>
      <c r="J675" s="37">
        <v>39657</v>
      </c>
      <c r="K675"/>
      <c r="L675" s="36" t="str">
        <f>IF(ISBLANK(K676),"",Long2[[#This Row],[Adj Close]]/K676-1)</f>
        <v/>
      </c>
      <c r="M675" s="29">
        <v>39657</v>
      </c>
      <c r="O675" s="33" t="str">
        <f>IF(ISBLANK(N676),"",Long3[[#This Row],[Adj Close]]/N676-1)</f>
        <v/>
      </c>
      <c r="P675" s="37">
        <v>39657</v>
      </c>
      <c r="R675" s="36" t="str">
        <f>IF(ISBLANK(Q676),"",Long4[[#This Row],[Adj Close]]/Q676-1)</f>
        <v/>
      </c>
      <c r="V675" s="37">
        <v>39657</v>
      </c>
      <c r="X675" s="36" t="str">
        <f>IF(ISBLANK(W676),"",Long6[[#This Row],[Adj Close]]/W676-1)</f>
        <v/>
      </c>
      <c r="AE675" s="29">
        <v>39657</v>
      </c>
      <c r="AG675" s="33" t="str">
        <f>IF(ISBLANK(AF676),"",Short0[[#This Row],[Adj Close]]/AF676-1)</f>
        <v/>
      </c>
      <c r="AH675" s="37">
        <v>39657</v>
      </c>
      <c r="AJ675" s="36" t="str">
        <f>IF(ISBLANK(AI676),"",Short1[[#This Row],[Adj Close]]/AI676-1)</f>
        <v/>
      </c>
      <c r="AK675" s="29">
        <v>39657</v>
      </c>
      <c r="AM675" s="33" t="str">
        <f>IF(ISBLANK(AL676),"",Short2[[#This Row],[Adj Close]]/AL676-1)</f>
        <v/>
      </c>
    </row>
    <row r="676" spans="1:39" x14ac:dyDescent="0.25">
      <c r="A676" s="37">
        <v>39650</v>
      </c>
      <c r="B676" s="39">
        <v>1257.76001</v>
      </c>
      <c r="C676" s="36">
        <f>IF(ISBLANK(B677), "", GSPC[[#This Row],[Adj Close]]/B677-1)</f>
        <v>-2.3162451017885166E-3</v>
      </c>
      <c r="D676" s="37">
        <v>39650</v>
      </c>
      <c r="E676"/>
      <c r="F676" s="36" t="str">
        <f>IF(ISBLANK(E677), "", Long0[[#This Row],[Adj Close]]/E677-1)</f>
        <v/>
      </c>
      <c r="G676" s="29">
        <v>39650</v>
      </c>
      <c r="H676"/>
      <c r="I676" s="33" t="str">
        <f>IF(ISBLANK(H677),"",Long1[[#This Row],[Adj Close]]/H677-1)</f>
        <v/>
      </c>
      <c r="J676" s="37">
        <v>39650</v>
      </c>
      <c r="K676"/>
      <c r="L676" s="36" t="str">
        <f>IF(ISBLANK(K677),"",Long2[[#This Row],[Adj Close]]/K677-1)</f>
        <v/>
      </c>
      <c r="M676" s="29">
        <v>39650</v>
      </c>
      <c r="O676" s="33" t="str">
        <f>IF(ISBLANK(N677),"",Long3[[#This Row],[Adj Close]]/N677-1)</f>
        <v/>
      </c>
      <c r="P676" s="37">
        <v>39650</v>
      </c>
      <c r="R676" s="36" t="str">
        <f>IF(ISBLANK(Q677),"",Long4[[#This Row],[Adj Close]]/Q677-1)</f>
        <v/>
      </c>
      <c r="V676" s="37">
        <v>39650</v>
      </c>
      <c r="X676" s="36" t="str">
        <f>IF(ISBLANK(W677),"",Long6[[#This Row],[Adj Close]]/W677-1)</f>
        <v/>
      </c>
      <c r="AE676" s="29">
        <v>39650</v>
      </c>
      <c r="AG676" s="33" t="str">
        <f>IF(ISBLANK(AF677),"",Short0[[#This Row],[Adj Close]]/AF677-1)</f>
        <v/>
      </c>
      <c r="AH676" s="37">
        <v>39650</v>
      </c>
      <c r="AJ676" s="36" t="str">
        <f>IF(ISBLANK(AI677),"",Short1[[#This Row],[Adj Close]]/AI677-1)</f>
        <v/>
      </c>
      <c r="AK676" s="29">
        <v>39650</v>
      </c>
      <c r="AM676" s="33" t="str">
        <f>IF(ISBLANK(AL677),"",Short2[[#This Row],[Adj Close]]/AL677-1)</f>
        <v/>
      </c>
    </row>
    <row r="677" spans="1:39" x14ac:dyDescent="0.25">
      <c r="A677" s="37">
        <v>39643</v>
      </c>
      <c r="B677" s="39">
        <v>1260.6800539999999</v>
      </c>
      <c r="C677" s="36">
        <f>IF(ISBLANK(B678), "", GSPC[[#This Row],[Adj Close]]/B678-1)</f>
        <v>1.7095792762311879E-2</v>
      </c>
      <c r="D677" s="37">
        <v>39643</v>
      </c>
      <c r="E677"/>
      <c r="F677" s="36" t="str">
        <f>IF(ISBLANK(E678), "", Long0[[#This Row],[Adj Close]]/E678-1)</f>
        <v/>
      </c>
      <c r="G677" s="29">
        <v>39643</v>
      </c>
      <c r="H677"/>
      <c r="I677" s="33" t="str">
        <f>IF(ISBLANK(H678),"",Long1[[#This Row],[Adj Close]]/H678-1)</f>
        <v/>
      </c>
      <c r="J677" s="37">
        <v>39643</v>
      </c>
      <c r="K677"/>
      <c r="L677" s="36" t="str">
        <f>IF(ISBLANK(K678),"",Long2[[#This Row],[Adj Close]]/K678-1)</f>
        <v/>
      </c>
      <c r="M677" s="29">
        <v>39643</v>
      </c>
      <c r="O677" s="33" t="str">
        <f>IF(ISBLANK(N678),"",Long3[[#This Row],[Adj Close]]/N678-1)</f>
        <v/>
      </c>
      <c r="P677" s="37">
        <v>39643</v>
      </c>
      <c r="R677" s="36" t="str">
        <f>IF(ISBLANK(Q678),"",Long4[[#This Row],[Adj Close]]/Q678-1)</f>
        <v/>
      </c>
      <c r="V677" s="37">
        <v>39643</v>
      </c>
      <c r="X677" s="36" t="str">
        <f>IF(ISBLANK(W678),"",Long6[[#This Row],[Adj Close]]/W678-1)</f>
        <v/>
      </c>
      <c r="AE677" s="29">
        <v>39643</v>
      </c>
      <c r="AG677" s="33" t="str">
        <f>IF(ISBLANK(AF678),"",Short0[[#This Row],[Adj Close]]/AF678-1)</f>
        <v/>
      </c>
      <c r="AH677" s="37">
        <v>39643</v>
      </c>
      <c r="AJ677" s="36" t="str">
        <f>IF(ISBLANK(AI678),"",Short1[[#This Row],[Adj Close]]/AI678-1)</f>
        <v/>
      </c>
      <c r="AK677" s="29">
        <v>39643</v>
      </c>
      <c r="AM677" s="33" t="str">
        <f>IF(ISBLANK(AL678),"",Short2[[#This Row],[Adj Close]]/AL678-1)</f>
        <v/>
      </c>
    </row>
    <row r="678" spans="1:39" x14ac:dyDescent="0.25">
      <c r="A678" s="37">
        <v>39636</v>
      </c>
      <c r="B678" s="39">
        <v>1239.48999</v>
      </c>
      <c r="C678" s="36">
        <f>IF(ISBLANK(B679), "", GSPC[[#This Row],[Adj Close]]/B679-1)</f>
        <v>-1.8536727813064036E-2</v>
      </c>
      <c r="D678" s="37">
        <v>39636</v>
      </c>
      <c r="E678"/>
      <c r="F678" s="36" t="str">
        <f>IF(ISBLANK(E679), "", Long0[[#This Row],[Adj Close]]/E679-1)</f>
        <v/>
      </c>
      <c r="G678" s="29">
        <v>39636</v>
      </c>
      <c r="H678"/>
      <c r="I678" s="33" t="str">
        <f>IF(ISBLANK(H679),"",Long1[[#This Row],[Adj Close]]/H679-1)</f>
        <v/>
      </c>
      <c r="J678" s="37">
        <v>39636</v>
      </c>
      <c r="K678"/>
      <c r="L678" s="36" t="str">
        <f>IF(ISBLANK(K679),"",Long2[[#This Row],[Adj Close]]/K679-1)</f>
        <v/>
      </c>
      <c r="M678" s="29">
        <v>39636</v>
      </c>
      <c r="O678" s="33" t="str">
        <f>IF(ISBLANK(N679),"",Long3[[#This Row],[Adj Close]]/N679-1)</f>
        <v/>
      </c>
      <c r="P678" s="37">
        <v>39636</v>
      </c>
      <c r="R678" s="36" t="str">
        <f>IF(ISBLANK(Q679),"",Long4[[#This Row],[Adj Close]]/Q679-1)</f>
        <v/>
      </c>
      <c r="V678" s="37">
        <v>39636</v>
      </c>
      <c r="X678" s="36" t="str">
        <f>IF(ISBLANK(W679),"",Long6[[#This Row],[Adj Close]]/W679-1)</f>
        <v/>
      </c>
      <c r="AE678" s="29">
        <v>39636</v>
      </c>
      <c r="AG678" s="33" t="str">
        <f>IF(ISBLANK(AF679),"",Short0[[#This Row],[Adj Close]]/AF679-1)</f>
        <v/>
      </c>
      <c r="AH678" s="37">
        <v>39636</v>
      </c>
      <c r="AJ678" s="36" t="str">
        <f>IF(ISBLANK(AI679),"",Short1[[#This Row],[Adj Close]]/AI679-1)</f>
        <v/>
      </c>
      <c r="AK678" s="29">
        <v>39636</v>
      </c>
      <c r="AM678" s="33" t="str">
        <f>IF(ISBLANK(AL679),"",Short2[[#This Row],[Adj Close]]/AL679-1)</f>
        <v/>
      </c>
    </row>
    <row r="679" spans="1:39" x14ac:dyDescent="0.25">
      <c r="A679" s="37">
        <v>39629</v>
      </c>
      <c r="B679" s="39">
        <v>1262.900024</v>
      </c>
      <c r="C679" s="36">
        <f>IF(ISBLANK(B680), "", GSPC[[#This Row],[Adj Close]]/B680-1)</f>
        <v>-1.2109060638820002E-2</v>
      </c>
      <c r="D679" s="37">
        <v>39629</v>
      </c>
      <c r="E679"/>
      <c r="F679" s="36" t="str">
        <f>IF(ISBLANK(E680), "", Long0[[#This Row],[Adj Close]]/E680-1)</f>
        <v/>
      </c>
      <c r="G679" s="29">
        <v>39629</v>
      </c>
      <c r="H679"/>
      <c r="I679" s="33" t="str">
        <f>IF(ISBLANK(H680),"",Long1[[#This Row],[Adj Close]]/H680-1)</f>
        <v/>
      </c>
      <c r="J679" s="37">
        <v>39629</v>
      </c>
      <c r="K679"/>
      <c r="L679" s="36" t="str">
        <f>IF(ISBLANK(K680),"",Long2[[#This Row],[Adj Close]]/K680-1)</f>
        <v/>
      </c>
      <c r="M679" s="29">
        <v>39629</v>
      </c>
      <c r="O679" s="33" t="str">
        <f>IF(ISBLANK(N680),"",Long3[[#This Row],[Adj Close]]/N680-1)</f>
        <v/>
      </c>
      <c r="P679" s="37">
        <v>39629</v>
      </c>
      <c r="R679" s="36" t="str">
        <f>IF(ISBLANK(Q680),"",Long4[[#This Row],[Adj Close]]/Q680-1)</f>
        <v/>
      </c>
      <c r="V679" s="37">
        <v>39629</v>
      </c>
      <c r="X679" s="36" t="str">
        <f>IF(ISBLANK(W680),"",Long6[[#This Row],[Adj Close]]/W680-1)</f>
        <v/>
      </c>
      <c r="AE679" s="29">
        <v>39629</v>
      </c>
      <c r="AG679" s="33" t="str">
        <f>IF(ISBLANK(AF680),"",Short0[[#This Row],[Adj Close]]/AF680-1)</f>
        <v/>
      </c>
      <c r="AH679" s="37">
        <v>39629</v>
      </c>
      <c r="AJ679" s="36" t="str">
        <f>IF(ISBLANK(AI680),"",Short1[[#This Row],[Adj Close]]/AI680-1)</f>
        <v/>
      </c>
      <c r="AK679" s="29">
        <v>39629</v>
      </c>
      <c r="AM679" s="33" t="str">
        <f>IF(ISBLANK(AL680),"",Short2[[#This Row],[Adj Close]]/AL680-1)</f>
        <v/>
      </c>
    </row>
    <row r="680" spans="1:39" x14ac:dyDescent="0.25">
      <c r="A680" s="37">
        <v>39622</v>
      </c>
      <c r="B680" s="39">
        <v>1278.380005</v>
      </c>
      <c r="C680" s="36">
        <f>IF(ISBLANK(B681), "", GSPC[[#This Row],[Adj Close]]/B681-1)</f>
        <v>-3.0009217014183021E-2</v>
      </c>
      <c r="D680" s="37">
        <v>39622</v>
      </c>
      <c r="E680"/>
      <c r="F680" s="36" t="str">
        <f>IF(ISBLANK(E681), "", Long0[[#This Row],[Adj Close]]/E681-1)</f>
        <v/>
      </c>
      <c r="G680" s="29">
        <v>39622</v>
      </c>
      <c r="H680"/>
      <c r="I680" s="33" t="str">
        <f>IF(ISBLANK(H681),"",Long1[[#This Row],[Adj Close]]/H681-1)</f>
        <v/>
      </c>
      <c r="J680" s="37">
        <v>39622</v>
      </c>
      <c r="K680"/>
      <c r="L680" s="36" t="str">
        <f>IF(ISBLANK(K681),"",Long2[[#This Row],[Adj Close]]/K681-1)</f>
        <v/>
      </c>
      <c r="M680" s="29">
        <v>39622</v>
      </c>
      <c r="O680" s="33" t="str">
        <f>IF(ISBLANK(N681),"",Long3[[#This Row],[Adj Close]]/N681-1)</f>
        <v/>
      </c>
      <c r="P680" s="37">
        <v>39622</v>
      </c>
      <c r="R680" s="36" t="str">
        <f>IF(ISBLANK(Q681),"",Long4[[#This Row],[Adj Close]]/Q681-1)</f>
        <v/>
      </c>
      <c r="V680" s="37">
        <v>39622</v>
      </c>
      <c r="X680" s="36" t="str">
        <f>IF(ISBLANK(W681),"",Long6[[#This Row],[Adj Close]]/W681-1)</f>
        <v/>
      </c>
      <c r="AE680" s="29">
        <v>39622</v>
      </c>
      <c r="AG680" s="33" t="str">
        <f>IF(ISBLANK(AF681),"",Short0[[#This Row],[Adj Close]]/AF681-1)</f>
        <v/>
      </c>
      <c r="AH680" s="37">
        <v>39622</v>
      </c>
      <c r="AJ680" s="36" t="str">
        <f>IF(ISBLANK(AI681),"",Short1[[#This Row],[Adj Close]]/AI681-1)</f>
        <v/>
      </c>
      <c r="AK680" s="29">
        <v>39622</v>
      </c>
      <c r="AM680" s="33" t="str">
        <f>IF(ISBLANK(AL681),"",Short2[[#This Row],[Adj Close]]/AL681-1)</f>
        <v/>
      </c>
    </row>
    <row r="681" spans="1:39" x14ac:dyDescent="0.25">
      <c r="A681" s="37">
        <v>39615</v>
      </c>
      <c r="B681" s="39">
        <v>1317.9300539999999</v>
      </c>
      <c r="C681" s="36">
        <f>IF(ISBLANK(B682), "", GSPC[[#This Row],[Adj Close]]/B682-1)</f>
        <v>-3.0955180475651156E-2</v>
      </c>
      <c r="D681" s="37">
        <v>39615</v>
      </c>
      <c r="E681"/>
      <c r="F681" s="36" t="str">
        <f>IF(ISBLANK(E682), "", Long0[[#This Row],[Adj Close]]/E682-1)</f>
        <v/>
      </c>
      <c r="G681" s="29">
        <v>39615</v>
      </c>
      <c r="H681"/>
      <c r="I681" s="33" t="str">
        <f>IF(ISBLANK(H682),"",Long1[[#This Row],[Adj Close]]/H682-1)</f>
        <v/>
      </c>
      <c r="J681" s="37">
        <v>39615</v>
      </c>
      <c r="K681"/>
      <c r="L681" s="36" t="str">
        <f>IF(ISBLANK(K682),"",Long2[[#This Row],[Adj Close]]/K682-1)</f>
        <v/>
      </c>
      <c r="M681" s="29">
        <v>39615</v>
      </c>
      <c r="O681" s="33" t="str">
        <f>IF(ISBLANK(N682),"",Long3[[#This Row],[Adj Close]]/N682-1)</f>
        <v/>
      </c>
      <c r="P681" s="37">
        <v>39615</v>
      </c>
      <c r="R681" s="36" t="str">
        <f>IF(ISBLANK(Q682),"",Long4[[#This Row],[Adj Close]]/Q682-1)</f>
        <v/>
      </c>
      <c r="V681" s="37">
        <v>39615</v>
      </c>
      <c r="X681" s="36" t="str">
        <f>IF(ISBLANK(W682),"",Long6[[#This Row],[Adj Close]]/W682-1)</f>
        <v/>
      </c>
      <c r="AE681" s="29">
        <v>39615</v>
      </c>
      <c r="AG681" s="33" t="str">
        <f>IF(ISBLANK(AF682),"",Short0[[#This Row],[Adj Close]]/AF682-1)</f>
        <v/>
      </c>
      <c r="AH681" s="37">
        <v>39615</v>
      </c>
      <c r="AJ681" s="36" t="str">
        <f>IF(ISBLANK(AI682),"",Short1[[#This Row],[Adj Close]]/AI682-1)</f>
        <v/>
      </c>
      <c r="AK681" s="29">
        <v>39615</v>
      </c>
      <c r="AM681" s="33" t="str">
        <f>IF(ISBLANK(AL682),"",Short2[[#This Row],[Adj Close]]/AL682-1)</f>
        <v/>
      </c>
    </row>
    <row r="682" spans="1:39" x14ac:dyDescent="0.25">
      <c r="A682" s="37">
        <v>39608</v>
      </c>
      <c r="B682" s="39">
        <v>1360.030029</v>
      </c>
      <c r="C682" s="36">
        <f>IF(ISBLANK(B683), "", GSPC[[#This Row],[Adj Close]]/B683-1)</f>
        <v>-4.7772067951534769E-4</v>
      </c>
      <c r="D682" s="37">
        <v>39608</v>
      </c>
      <c r="E682"/>
      <c r="F682" s="36" t="str">
        <f>IF(ISBLANK(E683), "", Long0[[#This Row],[Adj Close]]/E683-1)</f>
        <v/>
      </c>
      <c r="G682" s="29">
        <v>39608</v>
      </c>
      <c r="H682"/>
      <c r="I682" s="33" t="str">
        <f>IF(ISBLANK(H683),"",Long1[[#This Row],[Adj Close]]/H683-1)</f>
        <v/>
      </c>
      <c r="J682" s="37">
        <v>39608</v>
      </c>
      <c r="K682"/>
      <c r="L682" s="36" t="str">
        <f>IF(ISBLANK(K683),"",Long2[[#This Row],[Adj Close]]/K683-1)</f>
        <v/>
      </c>
      <c r="M682" s="29">
        <v>39608</v>
      </c>
      <c r="O682" s="33" t="str">
        <f>IF(ISBLANK(N683),"",Long3[[#This Row],[Adj Close]]/N683-1)</f>
        <v/>
      </c>
      <c r="P682" s="37">
        <v>39608</v>
      </c>
      <c r="R682" s="36" t="str">
        <f>IF(ISBLANK(Q683),"",Long4[[#This Row],[Adj Close]]/Q683-1)</f>
        <v/>
      </c>
      <c r="V682" s="37">
        <v>39608</v>
      </c>
      <c r="X682" s="36" t="str">
        <f>IF(ISBLANK(W683),"",Long6[[#This Row],[Adj Close]]/W683-1)</f>
        <v/>
      </c>
      <c r="AE682" s="29">
        <v>39608</v>
      </c>
      <c r="AG682" s="33" t="str">
        <f>IF(ISBLANK(AF683),"",Short0[[#This Row],[Adj Close]]/AF683-1)</f>
        <v/>
      </c>
      <c r="AH682" s="37">
        <v>39608</v>
      </c>
      <c r="AJ682" s="36" t="str">
        <f>IF(ISBLANK(AI683),"",Short1[[#This Row],[Adj Close]]/AI683-1)</f>
        <v/>
      </c>
      <c r="AK682" s="29">
        <v>39608</v>
      </c>
      <c r="AM682" s="33" t="str">
        <f>IF(ISBLANK(AL683),"",Short2[[#This Row],[Adj Close]]/AL683-1)</f>
        <v/>
      </c>
    </row>
    <row r="683" spans="1:39" x14ac:dyDescent="0.25">
      <c r="A683" s="37">
        <v>39601</v>
      </c>
      <c r="B683" s="39">
        <v>1360.6800539999999</v>
      </c>
      <c r="C683" s="36">
        <f>IF(ISBLANK(B684), "", GSPC[[#This Row],[Adj Close]]/B684-1)</f>
        <v>-2.8349412915246619E-2</v>
      </c>
      <c r="D683" s="37">
        <v>39601</v>
      </c>
      <c r="E683"/>
      <c r="F683" s="36" t="str">
        <f>IF(ISBLANK(E684), "", Long0[[#This Row],[Adj Close]]/E684-1)</f>
        <v/>
      </c>
      <c r="G683" s="29">
        <v>39601</v>
      </c>
      <c r="H683"/>
      <c r="I683" s="33" t="str">
        <f>IF(ISBLANK(H684),"",Long1[[#This Row],[Adj Close]]/H684-1)</f>
        <v/>
      </c>
      <c r="J683" s="37">
        <v>39601</v>
      </c>
      <c r="K683"/>
      <c r="L683" s="36" t="str">
        <f>IF(ISBLANK(K684),"",Long2[[#This Row],[Adj Close]]/K684-1)</f>
        <v/>
      </c>
      <c r="M683" s="29">
        <v>39601</v>
      </c>
      <c r="O683" s="33" t="str">
        <f>IF(ISBLANK(N684),"",Long3[[#This Row],[Adj Close]]/N684-1)</f>
        <v/>
      </c>
      <c r="P683" s="37">
        <v>39601</v>
      </c>
      <c r="R683" s="36" t="str">
        <f>IF(ISBLANK(Q684),"",Long4[[#This Row],[Adj Close]]/Q684-1)</f>
        <v/>
      </c>
      <c r="V683" s="37">
        <v>39601</v>
      </c>
      <c r="X683" s="36" t="str">
        <f>IF(ISBLANK(W684),"",Long6[[#This Row],[Adj Close]]/W684-1)</f>
        <v/>
      </c>
      <c r="AE683" s="29">
        <v>39601</v>
      </c>
      <c r="AG683" s="33" t="str">
        <f>IF(ISBLANK(AF684),"",Short0[[#This Row],[Adj Close]]/AF684-1)</f>
        <v/>
      </c>
      <c r="AH683" s="37">
        <v>39601</v>
      </c>
      <c r="AJ683" s="36" t="str">
        <f>IF(ISBLANK(AI684),"",Short1[[#This Row],[Adj Close]]/AI684-1)</f>
        <v/>
      </c>
      <c r="AK683" s="29">
        <v>39601</v>
      </c>
      <c r="AM683" s="33" t="str">
        <f>IF(ISBLANK(AL684),"",Short2[[#This Row],[Adj Close]]/AL684-1)</f>
        <v/>
      </c>
    </row>
    <row r="684" spans="1:39" x14ac:dyDescent="0.25">
      <c r="A684" s="37">
        <v>39594</v>
      </c>
      <c r="B684" s="39">
        <v>1400.380005</v>
      </c>
      <c r="C684" s="36">
        <f>IF(ISBLANK(B685), "", GSPC[[#This Row],[Adj Close]]/B685-1)</f>
        <v>1.7769763026049823E-2</v>
      </c>
      <c r="D684" s="37">
        <v>39594</v>
      </c>
      <c r="E684"/>
      <c r="F684" s="36" t="str">
        <f>IF(ISBLANK(E685), "", Long0[[#This Row],[Adj Close]]/E685-1)</f>
        <v/>
      </c>
      <c r="G684" s="29">
        <v>39594</v>
      </c>
      <c r="H684"/>
      <c r="I684" s="33" t="str">
        <f>IF(ISBLANK(H685),"",Long1[[#This Row],[Adj Close]]/H685-1)</f>
        <v/>
      </c>
      <c r="J684" s="37">
        <v>39594</v>
      </c>
      <c r="K684"/>
      <c r="L684" s="36" t="str">
        <f>IF(ISBLANK(K685),"",Long2[[#This Row],[Adj Close]]/K685-1)</f>
        <v/>
      </c>
      <c r="M684" s="29">
        <v>39594</v>
      </c>
      <c r="O684" s="33" t="str">
        <f>IF(ISBLANK(N685),"",Long3[[#This Row],[Adj Close]]/N685-1)</f>
        <v/>
      </c>
      <c r="P684" s="37">
        <v>39594</v>
      </c>
      <c r="R684" s="36" t="str">
        <f>IF(ISBLANK(Q685),"",Long4[[#This Row],[Adj Close]]/Q685-1)</f>
        <v/>
      </c>
      <c r="V684" s="37">
        <v>39594</v>
      </c>
      <c r="X684" s="36" t="str">
        <f>IF(ISBLANK(W685),"",Long6[[#This Row],[Adj Close]]/W685-1)</f>
        <v/>
      </c>
      <c r="AE684" s="29">
        <v>39594</v>
      </c>
      <c r="AG684" s="33" t="str">
        <f>IF(ISBLANK(AF685),"",Short0[[#This Row],[Adj Close]]/AF685-1)</f>
        <v/>
      </c>
      <c r="AH684" s="37">
        <v>39594</v>
      </c>
      <c r="AJ684" s="36" t="str">
        <f>IF(ISBLANK(AI685),"",Short1[[#This Row],[Adj Close]]/AI685-1)</f>
        <v/>
      </c>
      <c r="AK684" s="29">
        <v>39594</v>
      </c>
      <c r="AM684" s="33" t="str">
        <f>IF(ISBLANK(AL685),"",Short2[[#This Row],[Adj Close]]/AL685-1)</f>
        <v/>
      </c>
    </row>
    <row r="685" spans="1:39" x14ac:dyDescent="0.25">
      <c r="A685" s="37">
        <v>39587</v>
      </c>
      <c r="B685" s="39">
        <v>1375.9300539999999</v>
      </c>
      <c r="C685" s="36">
        <f>IF(ISBLANK(B686), "", GSPC[[#This Row],[Adj Close]]/B686-1)</f>
        <v>-3.4672131639338577E-2</v>
      </c>
      <c r="D685" s="37">
        <v>39587</v>
      </c>
      <c r="E685"/>
      <c r="F685" s="36" t="str">
        <f>IF(ISBLANK(E686), "", Long0[[#This Row],[Adj Close]]/E686-1)</f>
        <v/>
      </c>
      <c r="G685" s="29">
        <v>39587</v>
      </c>
      <c r="H685"/>
      <c r="I685" s="33" t="str">
        <f>IF(ISBLANK(H686),"",Long1[[#This Row],[Adj Close]]/H686-1)</f>
        <v/>
      </c>
      <c r="J685" s="37">
        <v>39587</v>
      </c>
      <c r="K685"/>
      <c r="L685" s="36" t="str">
        <f>IF(ISBLANK(K686),"",Long2[[#This Row],[Adj Close]]/K686-1)</f>
        <v/>
      </c>
      <c r="M685" s="29">
        <v>39587</v>
      </c>
      <c r="O685" s="33" t="str">
        <f>IF(ISBLANK(N686),"",Long3[[#This Row],[Adj Close]]/N686-1)</f>
        <v/>
      </c>
      <c r="P685" s="37">
        <v>39587</v>
      </c>
      <c r="R685" s="36" t="str">
        <f>IF(ISBLANK(Q686),"",Long4[[#This Row],[Adj Close]]/Q686-1)</f>
        <v/>
      </c>
      <c r="V685" s="37">
        <v>39587</v>
      </c>
      <c r="X685" s="36" t="str">
        <f>IF(ISBLANK(W686),"",Long6[[#This Row],[Adj Close]]/W686-1)</f>
        <v/>
      </c>
      <c r="AE685" s="29">
        <v>39587</v>
      </c>
      <c r="AG685" s="33" t="str">
        <f>IF(ISBLANK(AF686),"",Short0[[#This Row],[Adj Close]]/AF686-1)</f>
        <v/>
      </c>
      <c r="AH685" s="37">
        <v>39587</v>
      </c>
      <c r="AJ685" s="36" t="str">
        <f>IF(ISBLANK(AI686),"",Short1[[#This Row],[Adj Close]]/AI686-1)</f>
        <v/>
      </c>
      <c r="AK685" s="29">
        <v>39587</v>
      </c>
      <c r="AM685" s="33" t="str">
        <f>IF(ISBLANK(AL686),"",Short2[[#This Row],[Adj Close]]/AL686-1)</f>
        <v/>
      </c>
    </row>
    <row r="686" spans="1:39" x14ac:dyDescent="0.25">
      <c r="A686" s="37">
        <v>39580</v>
      </c>
      <c r="B686" s="39">
        <v>1425.349976</v>
      </c>
      <c r="C686" s="36">
        <f>IF(ISBLANK(B687), "", GSPC[[#This Row],[Adj Close]]/B687-1)</f>
        <v>2.6702067468839186E-2</v>
      </c>
      <c r="D686" s="37">
        <v>39580</v>
      </c>
      <c r="E686"/>
      <c r="F686" s="36" t="str">
        <f>IF(ISBLANK(E687), "", Long0[[#This Row],[Adj Close]]/E687-1)</f>
        <v/>
      </c>
      <c r="G686" s="29">
        <v>39580</v>
      </c>
      <c r="H686"/>
      <c r="I686" s="33" t="str">
        <f>IF(ISBLANK(H687),"",Long1[[#This Row],[Adj Close]]/H687-1)</f>
        <v/>
      </c>
      <c r="J686" s="37">
        <v>39580</v>
      </c>
      <c r="K686"/>
      <c r="L686" s="36" t="str">
        <f>IF(ISBLANK(K687),"",Long2[[#This Row],[Adj Close]]/K687-1)</f>
        <v/>
      </c>
      <c r="M686" s="29">
        <v>39580</v>
      </c>
      <c r="O686" s="33" t="str">
        <f>IF(ISBLANK(N687),"",Long3[[#This Row],[Adj Close]]/N687-1)</f>
        <v/>
      </c>
      <c r="P686" s="37">
        <v>39580</v>
      </c>
      <c r="R686" s="36" t="str">
        <f>IF(ISBLANK(Q687),"",Long4[[#This Row],[Adj Close]]/Q687-1)</f>
        <v/>
      </c>
      <c r="V686" s="37">
        <v>39580</v>
      </c>
      <c r="X686" s="36" t="str">
        <f>IF(ISBLANK(W687),"",Long6[[#This Row],[Adj Close]]/W687-1)</f>
        <v/>
      </c>
      <c r="AE686" s="29">
        <v>39580</v>
      </c>
      <c r="AG686" s="33" t="str">
        <f>IF(ISBLANK(AF687),"",Short0[[#This Row],[Adj Close]]/AF687-1)</f>
        <v/>
      </c>
      <c r="AH686" s="37">
        <v>39580</v>
      </c>
      <c r="AJ686" s="36" t="str">
        <f>IF(ISBLANK(AI687),"",Short1[[#This Row],[Adj Close]]/AI687-1)</f>
        <v/>
      </c>
      <c r="AK686" s="29">
        <v>39580</v>
      </c>
      <c r="AM686" s="33" t="str">
        <f>IF(ISBLANK(AL687),"",Short2[[#This Row],[Adj Close]]/AL687-1)</f>
        <v/>
      </c>
    </row>
    <row r="687" spans="1:39" x14ac:dyDescent="0.25">
      <c r="A687" s="37">
        <v>39573</v>
      </c>
      <c r="B687" s="39">
        <v>1388.280029</v>
      </c>
      <c r="C687" s="36">
        <f>IF(ISBLANK(B688), "", GSPC[[#This Row],[Adj Close]]/B688-1)</f>
        <v>-1.8120089514900517E-2</v>
      </c>
      <c r="D687" s="37">
        <v>39573</v>
      </c>
      <c r="E687"/>
      <c r="F687" s="36" t="str">
        <f>IF(ISBLANK(E688), "", Long0[[#This Row],[Adj Close]]/E688-1)</f>
        <v/>
      </c>
      <c r="G687" s="29">
        <v>39573</v>
      </c>
      <c r="H687"/>
      <c r="I687" s="33" t="str">
        <f>IF(ISBLANK(H688),"",Long1[[#This Row],[Adj Close]]/H688-1)</f>
        <v/>
      </c>
      <c r="J687" s="37">
        <v>39573</v>
      </c>
      <c r="K687"/>
      <c r="L687" s="36" t="str">
        <f>IF(ISBLANK(K688),"",Long2[[#This Row],[Adj Close]]/K688-1)</f>
        <v/>
      </c>
      <c r="M687" s="29">
        <v>39573</v>
      </c>
      <c r="O687" s="33" t="str">
        <f>IF(ISBLANK(N688),"",Long3[[#This Row],[Adj Close]]/N688-1)</f>
        <v/>
      </c>
      <c r="P687" s="37">
        <v>39573</v>
      </c>
      <c r="R687" s="36" t="str">
        <f>IF(ISBLANK(Q688),"",Long4[[#This Row],[Adj Close]]/Q688-1)</f>
        <v/>
      </c>
      <c r="V687" s="37">
        <v>39573</v>
      </c>
      <c r="X687" s="36" t="str">
        <f>IF(ISBLANK(W688),"",Long6[[#This Row],[Adj Close]]/W688-1)</f>
        <v/>
      </c>
      <c r="AE687" s="29">
        <v>39573</v>
      </c>
      <c r="AG687" s="33" t="str">
        <f>IF(ISBLANK(AF688),"",Short0[[#This Row],[Adj Close]]/AF688-1)</f>
        <v/>
      </c>
      <c r="AH687" s="37">
        <v>39573</v>
      </c>
      <c r="AJ687" s="36" t="str">
        <f>IF(ISBLANK(AI688),"",Short1[[#This Row],[Adj Close]]/AI688-1)</f>
        <v/>
      </c>
      <c r="AK687" s="29">
        <v>39573</v>
      </c>
      <c r="AM687" s="33" t="str">
        <f>IF(ISBLANK(AL688),"",Short2[[#This Row],[Adj Close]]/AL688-1)</f>
        <v/>
      </c>
    </row>
    <row r="688" spans="1:39" x14ac:dyDescent="0.25">
      <c r="A688" s="37">
        <v>39566</v>
      </c>
      <c r="B688" s="39">
        <v>1413.900024</v>
      </c>
      <c r="C688" s="36">
        <f>IF(ISBLANK(B689), "", GSPC[[#This Row],[Adj Close]]/B689-1)</f>
        <v>1.1489196467859397E-2</v>
      </c>
      <c r="D688" s="37">
        <v>39566</v>
      </c>
      <c r="E688"/>
      <c r="F688" s="36" t="str">
        <f>IF(ISBLANK(E689), "", Long0[[#This Row],[Adj Close]]/E689-1)</f>
        <v/>
      </c>
      <c r="G688" s="29">
        <v>39566</v>
      </c>
      <c r="H688"/>
      <c r="I688" s="33" t="str">
        <f>IF(ISBLANK(H689),"",Long1[[#This Row],[Adj Close]]/H689-1)</f>
        <v/>
      </c>
      <c r="J688" s="37">
        <v>39566</v>
      </c>
      <c r="K688"/>
      <c r="L688" s="36" t="str">
        <f>IF(ISBLANK(K689),"",Long2[[#This Row],[Adj Close]]/K689-1)</f>
        <v/>
      </c>
      <c r="M688" s="29">
        <v>39566</v>
      </c>
      <c r="O688" s="33" t="str">
        <f>IF(ISBLANK(N689),"",Long3[[#This Row],[Adj Close]]/N689-1)</f>
        <v/>
      </c>
      <c r="P688" s="37">
        <v>39566</v>
      </c>
      <c r="R688" s="36" t="str">
        <f>IF(ISBLANK(Q689),"",Long4[[#This Row],[Adj Close]]/Q689-1)</f>
        <v/>
      </c>
      <c r="V688" s="37">
        <v>39566</v>
      </c>
      <c r="X688" s="36" t="str">
        <f>IF(ISBLANK(W689),"",Long6[[#This Row],[Adj Close]]/W689-1)</f>
        <v/>
      </c>
      <c r="AE688" s="29">
        <v>39566</v>
      </c>
      <c r="AG688" s="33" t="str">
        <f>IF(ISBLANK(AF689),"",Short0[[#This Row],[Adj Close]]/AF689-1)</f>
        <v/>
      </c>
      <c r="AH688" s="37">
        <v>39566</v>
      </c>
      <c r="AJ688" s="36" t="str">
        <f>IF(ISBLANK(AI689),"",Short1[[#This Row],[Adj Close]]/AI689-1)</f>
        <v/>
      </c>
      <c r="AK688" s="29">
        <v>39566</v>
      </c>
      <c r="AM688" s="33" t="str">
        <f>IF(ISBLANK(AL689),"",Short2[[#This Row],[Adj Close]]/AL689-1)</f>
        <v/>
      </c>
    </row>
    <row r="689" spans="1:39" x14ac:dyDescent="0.25">
      <c r="A689" s="37">
        <v>39559</v>
      </c>
      <c r="B689" s="39">
        <v>1397.839966</v>
      </c>
      <c r="C689" s="36">
        <f>IF(ISBLANK(B690), "", GSPC[[#This Row],[Adj Close]]/B690-1)</f>
        <v>5.4016026681942275E-3</v>
      </c>
      <c r="D689" s="37">
        <v>39559</v>
      </c>
      <c r="E689"/>
      <c r="F689" s="36" t="str">
        <f>IF(ISBLANK(E690), "", Long0[[#This Row],[Adj Close]]/E690-1)</f>
        <v/>
      </c>
      <c r="G689" s="29">
        <v>39559</v>
      </c>
      <c r="H689"/>
      <c r="I689" s="33" t="str">
        <f>IF(ISBLANK(H690),"",Long1[[#This Row],[Adj Close]]/H690-1)</f>
        <v/>
      </c>
      <c r="J689" s="37">
        <v>39559</v>
      </c>
      <c r="K689"/>
      <c r="L689" s="36" t="str">
        <f>IF(ISBLANK(K690),"",Long2[[#This Row],[Adj Close]]/K690-1)</f>
        <v/>
      </c>
      <c r="M689" s="29">
        <v>39559</v>
      </c>
      <c r="O689" s="33" t="str">
        <f>IF(ISBLANK(N690),"",Long3[[#This Row],[Adj Close]]/N690-1)</f>
        <v/>
      </c>
      <c r="P689" s="37">
        <v>39559</v>
      </c>
      <c r="R689" s="36" t="str">
        <f>IF(ISBLANK(Q690),"",Long4[[#This Row],[Adj Close]]/Q690-1)</f>
        <v/>
      </c>
      <c r="V689" s="37">
        <v>39559</v>
      </c>
      <c r="X689" s="36" t="str">
        <f>IF(ISBLANK(W690),"",Long6[[#This Row],[Adj Close]]/W690-1)</f>
        <v/>
      </c>
      <c r="AE689" s="29">
        <v>39559</v>
      </c>
      <c r="AG689" s="33" t="str">
        <f>IF(ISBLANK(AF690),"",Short0[[#This Row],[Adj Close]]/AF690-1)</f>
        <v/>
      </c>
      <c r="AH689" s="37">
        <v>39559</v>
      </c>
      <c r="AJ689" s="36" t="str">
        <f>IF(ISBLANK(AI690),"",Short1[[#This Row],[Adj Close]]/AI690-1)</f>
        <v/>
      </c>
      <c r="AK689" s="29">
        <v>39559</v>
      </c>
      <c r="AM689" s="33" t="str">
        <f>IF(ISBLANK(AL690),"",Short2[[#This Row],[Adj Close]]/AL690-1)</f>
        <v/>
      </c>
    </row>
    <row r="690" spans="1:39" x14ac:dyDescent="0.25">
      <c r="A690" s="37">
        <v>39552</v>
      </c>
      <c r="B690" s="39">
        <v>1390.329956</v>
      </c>
      <c r="C690" s="36">
        <f>IF(ISBLANK(B691), "", GSPC[[#This Row],[Adj Close]]/B691-1)</f>
        <v>4.3141287259603089E-2</v>
      </c>
      <c r="D690" s="37">
        <v>39552</v>
      </c>
      <c r="E690"/>
      <c r="F690" s="36" t="str">
        <f>IF(ISBLANK(E691), "", Long0[[#This Row],[Adj Close]]/E691-1)</f>
        <v/>
      </c>
      <c r="G690" s="29">
        <v>39552</v>
      </c>
      <c r="H690"/>
      <c r="I690" s="33" t="str">
        <f>IF(ISBLANK(H691),"",Long1[[#This Row],[Adj Close]]/H691-1)</f>
        <v/>
      </c>
      <c r="J690" s="37">
        <v>39552</v>
      </c>
      <c r="K690"/>
      <c r="L690" s="36" t="str">
        <f>IF(ISBLANK(K691),"",Long2[[#This Row],[Adj Close]]/K691-1)</f>
        <v/>
      </c>
      <c r="M690" s="29">
        <v>39552</v>
      </c>
      <c r="O690" s="33" t="str">
        <f>IF(ISBLANK(N691),"",Long3[[#This Row],[Adj Close]]/N691-1)</f>
        <v/>
      </c>
      <c r="P690" s="37">
        <v>39552</v>
      </c>
      <c r="R690" s="36" t="str">
        <f>IF(ISBLANK(Q691),"",Long4[[#This Row],[Adj Close]]/Q691-1)</f>
        <v/>
      </c>
      <c r="V690" s="37">
        <v>39552</v>
      </c>
      <c r="X690" s="36" t="str">
        <f>IF(ISBLANK(W691),"",Long6[[#This Row],[Adj Close]]/W691-1)</f>
        <v/>
      </c>
      <c r="AE690" s="29">
        <v>39552</v>
      </c>
      <c r="AG690" s="33" t="str">
        <f>IF(ISBLANK(AF691),"",Short0[[#This Row],[Adj Close]]/AF691-1)</f>
        <v/>
      </c>
      <c r="AH690" s="37">
        <v>39552</v>
      </c>
      <c r="AJ690" s="36" t="str">
        <f>IF(ISBLANK(AI691),"",Short1[[#This Row],[Adj Close]]/AI691-1)</f>
        <v/>
      </c>
      <c r="AK690" s="29">
        <v>39552</v>
      </c>
      <c r="AM690" s="33" t="str">
        <f>IF(ISBLANK(AL691),"",Short2[[#This Row],[Adj Close]]/AL691-1)</f>
        <v/>
      </c>
    </row>
    <row r="691" spans="1:39" x14ac:dyDescent="0.25">
      <c r="A691" s="37">
        <v>39545</v>
      </c>
      <c r="B691" s="39">
        <v>1332.829956</v>
      </c>
      <c r="C691" s="36">
        <f>IF(ISBLANK(B692), "", GSPC[[#This Row],[Adj Close]]/B692-1)</f>
        <v>-2.7415402321971927E-2</v>
      </c>
      <c r="D691" s="37">
        <v>39545</v>
      </c>
      <c r="E691"/>
      <c r="F691" s="36" t="str">
        <f>IF(ISBLANK(E692), "", Long0[[#This Row],[Adj Close]]/E692-1)</f>
        <v/>
      </c>
      <c r="G691" s="29">
        <v>39545</v>
      </c>
      <c r="H691"/>
      <c r="I691" s="33" t="str">
        <f>IF(ISBLANK(H692),"",Long1[[#This Row],[Adj Close]]/H692-1)</f>
        <v/>
      </c>
      <c r="J691" s="37">
        <v>39545</v>
      </c>
      <c r="K691"/>
      <c r="L691" s="36" t="str">
        <f>IF(ISBLANK(K692),"",Long2[[#This Row],[Adj Close]]/K692-1)</f>
        <v/>
      </c>
      <c r="M691" s="29">
        <v>39545</v>
      </c>
      <c r="O691" s="33" t="str">
        <f>IF(ISBLANK(N692),"",Long3[[#This Row],[Adj Close]]/N692-1)</f>
        <v/>
      </c>
      <c r="P691" s="37">
        <v>39545</v>
      </c>
      <c r="R691" s="36" t="str">
        <f>IF(ISBLANK(Q692),"",Long4[[#This Row],[Adj Close]]/Q692-1)</f>
        <v/>
      </c>
      <c r="V691" s="37">
        <v>39545</v>
      </c>
      <c r="X691" s="36" t="str">
        <f>IF(ISBLANK(W692),"",Long6[[#This Row],[Adj Close]]/W692-1)</f>
        <v/>
      </c>
      <c r="AE691" s="29">
        <v>39545</v>
      </c>
      <c r="AG691" s="33" t="str">
        <f>IF(ISBLANK(AF692),"",Short0[[#This Row],[Adj Close]]/AF692-1)</f>
        <v/>
      </c>
      <c r="AH691" s="37">
        <v>39545</v>
      </c>
      <c r="AJ691" s="36" t="str">
        <f>IF(ISBLANK(AI692),"",Short1[[#This Row],[Adj Close]]/AI692-1)</f>
        <v/>
      </c>
      <c r="AK691" s="29">
        <v>39545</v>
      </c>
      <c r="AM691" s="33" t="str">
        <f>IF(ISBLANK(AL692),"",Short2[[#This Row],[Adj Close]]/AL692-1)</f>
        <v/>
      </c>
    </row>
    <row r="692" spans="1:39" x14ac:dyDescent="0.25">
      <c r="A692" s="37">
        <v>39538</v>
      </c>
      <c r="B692" s="39">
        <v>1370.400024</v>
      </c>
      <c r="C692" s="36">
        <f>IF(ISBLANK(B693), "", GSPC[[#This Row],[Adj Close]]/B693-1)</f>
        <v>4.1954999328397635E-2</v>
      </c>
      <c r="D692" s="37">
        <v>39538</v>
      </c>
      <c r="E692"/>
      <c r="F692" s="36" t="str">
        <f>IF(ISBLANK(E693), "", Long0[[#This Row],[Adj Close]]/E693-1)</f>
        <v/>
      </c>
      <c r="G692" s="29">
        <v>39538</v>
      </c>
      <c r="H692"/>
      <c r="I692" s="33" t="str">
        <f>IF(ISBLANK(H693),"",Long1[[#This Row],[Adj Close]]/H693-1)</f>
        <v/>
      </c>
      <c r="J692" s="37">
        <v>39538</v>
      </c>
      <c r="K692"/>
      <c r="L692" s="36" t="str">
        <f>IF(ISBLANK(K693),"",Long2[[#This Row],[Adj Close]]/K693-1)</f>
        <v/>
      </c>
      <c r="M692" s="29">
        <v>39538</v>
      </c>
      <c r="O692" s="33" t="str">
        <f>IF(ISBLANK(N693),"",Long3[[#This Row],[Adj Close]]/N693-1)</f>
        <v/>
      </c>
      <c r="P692" s="37">
        <v>39538</v>
      </c>
      <c r="R692" s="36" t="str">
        <f>IF(ISBLANK(Q693),"",Long4[[#This Row],[Adj Close]]/Q693-1)</f>
        <v/>
      </c>
      <c r="V692" s="37">
        <v>39538</v>
      </c>
      <c r="X692" s="36" t="str">
        <f>IF(ISBLANK(W693),"",Long6[[#This Row],[Adj Close]]/W693-1)</f>
        <v/>
      </c>
      <c r="AE692" s="29">
        <v>39538</v>
      </c>
      <c r="AG692" s="33" t="str">
        <f>IF(ISBLANK(AF693),"",Short0[[#This Row],[Adj Close]]/AF693-1)</f>
        <v/>
      </c>
      <c r="AH692" s="37">
        <v>39538</v>
      </c>
      <c r="AJ692" s="36" t="str">
        <f>IF(ISBLANK(AI693),"",Short1[[#This Row],[Adj Close]]/AI693-1)</f>
        <v/>
      </c>
      <c r="AK692" s="29">
        <v>39538</v>
      </c>
      <c r="AM692" s="33" t="str">
        <f>IF(ISBLANK(AL693),"",Short2[[#This Row],[Adj Close]]/AL693-1)</f>
        <v/>
      </c>
    </row>
    <row r="693" spans="1:39" x14ac:dyDescent="0.25">
      <c r="A693" s="37">
        <v>39531</v>
      </c>
      <c r="B693" s="39">
        <v>1315.219971</v>
      </c>
      <c r="C693" s="36">
        <f>IF(ISBLANK(B694), "", GSPC[[#This Row],[Adj Close]]/B694-1)</f>
        <v>-1.0748350063193524E-2</v>
      </c>
      <c r="D693" s="37">
        <v>39531</v>
      </c>
      <c r="E693"/>
      <c r="F693" s="36" t="str">
        <f>IF(ISBLANK(E694), "", Long0[[#This Row],[Adj Close]]/E694-1)</f>
        <v/>
      </c>
      <c r="G693" s="29">
        <v>39531</v>
      </c>
      <c r="H693"/>
      <c r="I693" s="33" t="str">
        <f>IF(ISBLANK(H694),"",Long1[[#This Row],[Adj Close]]/H694-1)</f>
        <v/>
      </c>
      <c r="J693" s="37">
        <v>39531</v>
      </c>
      <c r="K693"/>
      <c r="L693" s="36" t="str">
        <f>IF(ISBLANK(K694),"",Long2[[#This Row],[Adj Close]]/K694-1)</f>
        <v/>
      </c>
      <c r="M693" s="29">
        <v>39531</v>
      </c>
      <c r="O693" s="33" t="str">
        <f>IF(ISBLANK(N694),"",Long3[[#This Row],[Adj Close]]/N694-1)</f>
        <v/>
      </c>
      <c r="P693" s="37">
        <v>39531</v>
      </c>
      <c r="R693" s="36" t="str">
        <f>IF(ISBLANK(Q694),"",Long4[[#This Row],[Adj Close]]/Q694-1)</f>
        <v/>
      </c>
      <c r="V693" s="37">
        <v>39531</v>
      </c>
      <c r="X693" s="36" t="str">
        <f>IF(ISBLANK(W694),"",Long6[[#This Row],[Adj Close]]/W694-1)</f>
        <v/>
      </c>
      <c r="AE693" s="29">
        <v>39531</v>
      </c>
      <c r="AG693" s="33" t="str">
        <f>IF(ISBLANK(AF694),"",Short0[[#This Row],[Adj Close]]/AF694-1)</f>
        <v/>
      </c>
      <c r="AH693" s="37">
        <v>39531</v>
      </c>
      <c r="AJ693" s="36" t="str">
        <f>IF(ISBLANK(AI694),"",Short1[[#This Row],[Adj Close]]/AI694-1)</f>
        <v/>
      </c>
      <c r="AK693" s="29">
        <v>39531</v>
      </c>
      <c r="AM693" s="33" t="str">
        <f>IF(ISBLANK(AL694),"",Short2[[#This Row],[Adj Close]]/AL694-1)</f>
        <v/>
      </c>
    </row>
    <row r="694" spans="1:39" x14ac:dyDescent="0.25">
      <c r="A694" s="37">
        <v>39524</v>
      </c>
      <c r="B694" s="39">
        <v>1329.51001</v>
      </c>
      <c r="C694" s="36">
        <f>IF(ISBLANK(B695), "", GSPC[[#This Row],[Adj Close]]/B695-1)</f>
        <v>3.2116070084198034E-2</v>
      </c>
      <c r="D694" s="37">
        <v>39524</v>
      </c>
      <c r="E694"/>
      <c r="F694" s="36" t="str">
        <f>IF(ISBLANK(E695), "", Long0[[#This Row],[Adj Close]]/E695-1)</f>
        <v/>
      </c>
      <c r="G694" s="29">
        <v>39524</v>
      </c>
      <c r="H694"/>
      <c r="I694" s="33" t="str">
        <f>IF(ISBLANK(H695),"",Long1[[#This Row],[Adj Close]]/H695-1)</f>
        <v/>
      </c>
      <c r="J694" s="37">
        <v>39524</v>
      </c>
      <c r="K694"/>
      <c r="L694" s="36" t="str">
        <f>IF(ISBLANK(K695),"",Long2[[#This Row],[Adj Close]]/K695-1)</f>
        <v/>
      </c>
      <c r="M694" s="29">
        <v>39524</v>
      </c>
      <c r="O694" s="33" t="str">
        <f>IF(ISBLANK(N695),"",Long3[[#This Row],[Adj Close]]/N695-1)</f>
        <v/>
      </c>
      <c r="P694" s="37">
        <v>39524</v>
      </c>
      <c r="R694" s="36" t="str">
        <f>IF(ISBLANK(Q695),"",Long4[[#This Row],[Adj Close]]/Q695-1)</f>
        <v/>
      </c>
      <c r="V694" s="37">
        <v>39524</v>
      </c>
      <c r="X694" s="36" t="str">
        <f>IF(ISBLANK(W695),"",Long6[[#This Row],[Adj Close]]/W695-1)</f>
        <v/>
      </c>
      <c r="AE694" s="29">
        <v>39524</v>
      </c>
      <c r="AG694" s="33" t="str">
        <f>IF(ISBLANK(AF695),"",Short0[[#This Row],[Adj Close]]/AF695-1)</f>
        <v/>
      </c>
      <c r="AH694" s="37">
        <v>39524</v>
      </c>
      <c r="AJ694" s="36" t="str">
        <f>IF(ISBLANK(AI695),"",Short1[[#This Row],[Adj Close]]/AI695-1)</f>
        <v/>
      </c>
      <c r="AK694" s="29">
        <v>39524</v>
      </c>
      <c r="AM694" s="33" t="str">
        <f>IF(ISBLANK(AL695),"",Short2[[#This Row],[Adj Close]]/AL695-1)</f>
        <v/>
      </c>
    </row>
    <row r="695" spans="1:39" x14ac:dyDescent="0.25">
      <c r="A695" s="37">
        <v>39517</v>
      </c>
      <c r="B695" s="39">
        <v>1288.1400149999999</v>
      </c>
      <c r="C695" s="36">
        <f>IF(ISBLANK(B696), "", GSPC[[#This Row],[Adj Close]]/B696-1)</f>
        <v>-4.0436843441694625E-3</v>
      </c>
      <c r="D695" s="37">
        <v>39517</v>
      </c>
      <c r="E695"/>
      <c r="F695" s="36" t="str">
        <f>IF(ISBLANK(E696), "", Long0[[#This Row],[Adj Close]]/E696-1)</f>
        <v/>
      </c>
      <c r="G695" s="29">
        <v>39517</v>
      </c>
      <c r="H695"/>
      <c r="I695" s="33" t="str">
        <f>IF(ISBLANK(H696),"",Long1[[#This Row],[Adj Close]]/H696-1)</f>
        <v/>
      </c>
      <c r="J695" s="37">
        <v>39517</v>
      </c>
      <c r="K695"/>
      <c r="L695" s="36" t="str">
        <f>IF(ISBLANK(K696),"",Long2[[#This Row],[Adj Close]]/K696-1)</f>
        <v/>
      </c>
      <c r="M695" s="29">
        <v>39517</v>
      </c>
      <c r="O695" s="33" t="str">
        <f>IF(ISBLANK(N696),"",Long3[[#This Row],[Adj Close]]/N696-1)</f>
        <v/>
      </c>
      <c r="P695" s="37">
        <v>39517</v>
      </c>
      <c r="R695" s="36" t="str">
        <f>IF(ISBLANK(Q696),"",Long4[[#This Row],[Adj Close]]/Q696-1)</f>
        <v/>
      </c>
      <c r="V695" s="37">
        <v>39517</v>
      </c>
      <c r="X695" s="36" t="str">
        <f>IF(ISBLANK(W696),"",Long6[[#This Row],[Adj Close]]/W696-1)</f>
        <v/>
      </c>
      <c r="AE695" s="29">
        <v>39517</v>
      </c>
      <c r="AG695" s="33" t="str">
        <f>IF(ISBLANK(AF696),"",Short0[[#This Row],[Adj Close]]/AF696-1)</f>
        <v/>
      </c>
      <c r="AH695" s="37">
        <v>39517</v>
      </c>
      <c r="AJ695" s="36" t="str">
        <f>IF(ISBLANK(AI696),"",Short1[[#This Row],[Adj Close]]/AI696-1)</f>
        <v/>
      </c>
      <c r="AK695" s="29">
        <v>39517</v>
      </c>
      <c r="AM695" s="33" t="str">
        <f>IF(ISBLANK(AL696),"",Short2[[#This Row],[Adj Close]]/AL696-1)</f>
        <v/>
      </c>
    </row>
    <row r="696" spans="1:39" x14ac:dyDescent="0.25">
      <c r="A696" s="37">
        <v>39510</v>
      </c>
      <c r="B696" s="39">
        <v>1293.369995</v>
      </c>
      <c r="C696" s="36">
        <f>IF(ISBLANK(B697), "", GSPC[[#This Row],[Adj Close]]/B697-1)</f>
        <v>-2.800178100598294E-2</v>
      </c>
      <c r="D696" s="37">
        <v>39510</v>
      </c>
      <c r="E696"/>
      <c r="F696" s="36" t="str">
        <f>IF(ISBLANK(E697), "", Long0[[#This Row],[Adj Close]]/E697-1)</f>
        <v/>
      </c>
      <c r="G696" s="29">
        <v>39510</v>
      </c>
      <c r="H696"/>
      <c r="I696" s="33" t="str">
        <f>IF(ISBLANK(H697),"",Long1[[#This Row],[Adj Close]]/H697-1)</f>
        <v/>
      </c>
      <c r="J696" s="37">
        <v>39510</v>
      </c>
      <c r="K696"/>
      <c r="L696" s="36" t="str">
        <f>IF(ISBLANK(K697),"",Long2[[#This Row],[Adj Close]]/K697-1)</f>
        <v/>
      </c>
      <c r="M696" s="29">
        <v>39510</v>
      </c>
      <c r="O696" s="33" t="str">
        <f>IF(ISBLANK(N697),"",Long3[[#This Row],[Adj Close]]/N697-1)</f>
        <v/>
      </c>
      <c r="P696" s="37">
        <v>39510</v>
      </c>
      <c r="R696" s="36" t="str">
        <f>IF(ISBLANK(Q697),"",Long4[[#This Row],[Adj Close]]/Q697-1)</f>
        <v/>
      </c>
      <c r="V696" s="37">
        <v>39510</v>
      </c>
      <c r="X696" s="36" t="str">
        <f>IF(ISBLANK(W697),"",Long6[[#This Row],[Adj Close]]/W697-1)</f>
        <v/>
      </c>
      <c r="AE696" s="29">
        <v>39510</v>
      </c>
      <c r="AG696" s="33" t="str">
        <f>IF(ISBLANK(AF697),"",Short0[[#This Row],[Adj Close]]/AF697-1)</f>
        <v/>
      </c>
      <c r="AH696" s="37">
        <v>39510</v>
      </c>
      <c r="AJ696" s="36" t="str">
        <f>IF(ISBLANK(AI697),"",Short1[[#This Row],[Adj Close]]/AI697-1)</f>
        <v/>
      </c>
      <c r="AK696" s="29">
        <v>39510</v>
      </c>
      <c r="AM696" s="33" t="str">
        <f>IF(ISBLANK(AL697),"",Short2[[#This Row],[Adj Close]]/AL697-1)</f>
        <v/>
      </c>
    </row>
    <row r="697" spans="1:39" x14ac:dyDescent="0.25">
      <c r="A697" s="37">
        <v>39503</v>
      </c>
      <c r="B697" s="39">
        <v>1330.630005</v>
      </c>
      <c r="C697" s="36">
        <f>IF(ISBLANK(B698), "", GSPC[[#This Row],[Adj Close]]/B698-1)</f>
        <v>-1.6613564491581245E-2</v>
      </c>
      <c r="D697" s="37">
        <v>39503</v>
      </c>
      <c r="E697"/>
      <c r="F697" s="36" t="str">
        <f>IF(ISBLANK(E698), "", Long0[[#This Row],[Adj Close]]/E698-1)</f>
        <v/>
      </c>
      <c r="G697" s="29">
        <v>39503</v>
      </c>
      <c r="H697"/>
      <c r="I697" s="33" t="str">
        <f>IF(ISBLANK(H698),"",Long1[[#This Row],[Adj Close]]/H698-1)</f>
        <v/>
      </c>
      <c r="J697" s="37">
        <v>39503</v>
      </c>
      <c r="K697"/>
      <c r="L697" s="36" t="str">
        <f>IF(ISBLANK(K698),"",Long2[[#This Row],[Adj Close]]/K698-1)</f>
        <v/>
      </c>
      <c r="M697" s="29">
        <v>39503</v>
      </c>
      <c r="O697" s="33" t="str">
        <f>IF(ISBLANK(N698),"",Long3[[#This Row],[Adj Close]]/N698-1)</f>
        <v/>
      </c>
      <c r="P697" s="37">
        <v>39503</v>
      </c>
      <c r="R697" s="36" t="str">
        <f>IF(ISBLANK(Q698),"",Long4[[#This Row],[Adj Close]]/Q698-1)</f>
        <v/>
      </c>
      <c r="V697" s="37">
        <v>39503</v>
      </c>
      <c r="X697" s="36" t="str">
        <f>IF(ISBLANK(W698),"",Long6[[#This Row],[Adj Close]]/W698-1)</f>
        <v/>
      </c>
      <c r="AE697" s="29">
        <v>39503</v>
      </c>
      <c r="AG697" s="33" t="str">
        <f>IF(ISBLANK(AF698),"",Short0[[#This Row],[Adj Close]]/AF698-1)</f>
        <v/>
      </c>
      <c r="AH697" s="37">
        <v>39503</v>
      </c>
      <c r="AJ697" s="36" t="str">
        <f>IF(ISBLANK(AI698),"",Short1[[#This Row],[Adj Close]]/AI698-1)</f>
        <v/>
      </c>
      <c r="AK697" s="29">
        <v>39503</v>
      </c>
      <c r="AM697" s="33" t="str">
        <f>IF(ISBLANK(AL698),"",Short2[[#This Row],[Adj Close]]/AL698-1)</f>
        <v/>
      </c>
    </row>
    <row r="698" spans="1:39" x14ac:dyDescent="0.25">
      <c r="A698" s="37">
        <v>39496</v>
      </c>
      <c r="B698" s="39">
        <v>1353.1099850000001</v>
      </c>
      <c r="C698" s="36">
        <f>IF(ISBLANK(B699), "", GSPC[[#This Row],[Adj Close]]/B699-1)</f>
        <v>2.3111245439679795E-3</v>
      </c>
      <c r="D698" s="37">
        <v>39496</v>
      </c>
      <c r="E698"/>
      <c r="F698" s="36" t="str">
        <f>IF(ISBLANK(E699), "", Long0[[#This Row],[Adj Close]]/E699-1)</f>
        <v/>
      </c>
      <c r="G698" s="29">
        <v>39496</v>
      </c>
      <c r="H698"/>
      <c r="I698" s="33" t="str">
        <f>IF(ISBLANK(H699),"",Long1[[#This Row],[Adj Close]]/H699-1)</f>
        <v/>
      </c>
      <c r="J698" s="37">
        <v>39496</v>
      </c>
      <c r="K698"/>
      <c r="L698" s="36" t="str">
        <f>IF(ISBLANK(K699),"",Long2[[#This Row],[Adj Close]]/K699-1)</f>
        <v/>
      </c>
      <c r="M698" s="29">
        <v>39496</v>
      </c>
      <c r="O698" s="33" t="str">
        <f>IF(ISBLANK(N699),"",Long3[[#This Row],[Adj Close]]/N699-1)</f>
        <v/>
      </c>
      <c r="P698" s="37">
        <v>39496</v>
      </c>
      <c r="R698" s="36" t="str">
        <f>IF(ISBLANK(Q699),"",Long4[[#This Row],[Adj Close]]/Q699-1)</f>
        <v/>
      </c>
      <c r="V698" s="37">
        <v>39496</v>
      </c>
      <c r="X698" s="36" t="str">
        <f>IF(ISBLANK(W699),"",Long6[[#This Row],[Adj Close]]/W699-1)</f>
        <v/>
      </c>
      <c r="AE698" s="29">
        <v>39496</v>
      </c>
      <c r="AG698" s="33" t="str">
        <f>IF(ISBLANK(AF699),"",Short0[[#This Row],[Adj Close]]/AF699-1)</f>
        <v/>
      </c>
      <c r="AH698" s="37">
        <v>39496</v>
      </c>
      <c r="AJ698" s="36" t="str">
        <f>IF(ISBLANK(AI699),"",Short1[[#This Row],[Adj Close]]/AI699-1)</f>
        <v/>
      </c>
      <c r="AK698" s="29">
        <v>39496</v>
      </c>
      <c r="AM698" s="33" t="str">
        <f>IF(ISBLANK(AL699),"",Short2[[#This Row],[Adj Close]]/AL699-1)</f>
        <v/>
      </c>
    </row>
    <row r="699" spans="1:39" x14ac:dyDescent="0.25">
      <c r="A699" s="37">
        <v>39489</v>
      </c>
      <c r="B699" s="39">
        <v>1349.98999</v>
      </c>
      <c r="C699" s="36">
        <f>IF(ISBLANK(B700), "", GSPC[[#This Row],[Adj Close]]/B700-1)</f>
        <v>1.4046489083660907E-2</v>
      </c>
      <c r="D699" s="37">
        <v>39489</v>
      </c>
      <c r="E699"/>
      <c r="F699" s="36" t="str">
        <f>IF(ISBLANK(E700), "", Long0[[#This Row],[Adj Close]]/E700-1)</f>
        <v/>
      </c>
      <c r="G699" s="29">
        <v>39489</v>
      </c>
      <c r="H699"/>
      <c r="I699" s="33" t="str">
        <f>IF(ISBLANK(H700),"",Long1[[#This Row],[Adj Close]]/H700-1)</f>
        <v/>
      </c>
      <c r="J699" s="37">
        <v>39489</v>
      </c>
      <c r="K699"/>
      <c r="L699" s="36" t="str">
        <f>IF(ISBLANK(K700),"",Long2[[#This Row],[Adj Close]]/K700-1)</f>
        <v/>
      </c>
      <c r="M699" s="29">
        <v>39489</v>
      </c>
      <c r="O699" s="33" t="str">
        <f>IF(ISBLANK(N700),"",Long3[[#This Row],[Adj Close]]/N700-1)</f>
        <v/>
      </c>
      <c r="P699" s="37">
        <v>39489</v>
      </c>
      <c r="R699" s="36" t="str">
        <f>IF(ISBLANK(Q700),"",Long4[[#This Row],[Adj Close]]/Q700-1)</f>
        <v/>
      </c>
      <c r="V699" s="37">
        <v>39489</v>
      </c>
      <c r="X699" s="36" t="str">
        <f>IF(ISBLANK(W700),"",Long6[[#This Row],[Adj Close]]/W700-1)</f>
        <v/>
      </c>
      <c r="AE699" s="29">
        <v>39489</v>
      </c>
      <c r="AG699" s="33" t="str">
        <f>IF(ISBLANK(AF700),"",Short0[[#This Row],[Adj Close]]/AF700-1)</f>
        <v/>
      </c>
      <c r="AH699" s="37">
        <v>39489</v>
      </c>
      <c r="AJ699" s="36" t="str">
        <f>IF(ISBLANK(AI700),"",Short1[[#This Row],[Adj Close]]/AI700-1)</f>
        <v/>
      </c>
      <c r="AK699" s="29">
        <v>39489</v>
      </c>
      <c r="AM699" s="33" t="str">
        <f>IF(ISBLANK(AL700),"",Short2[[#This Row],[Adj Close]]/AL700-1)</f>
        <v/>
      </c>
    </row>
    <row r="700" spans="1:39" x14ac:dyDescent="0.25">
      <c r="A700" s="37">
        <v>39482</v>
      </c>
      <c r="B700" s="39">
        <v>1331.290039</v>
      </c>
      <c r="C700" s="36">
        <f>IF(ISBLANK(B701), "", GSPC[[#This Row],[Adj Close]]/B701-1)</f>
        <v>-4.5957491635400305E-2</v>
      </c>
      <c r="D700" s="37">
        <v>39482</v>
      </c>
      <c r="E700"/>
      <c r="F700" s="36" t="str">
        <f>IF(ISBLANK(E701), "", Long0[[#This Row],[Adj Close]]/E701-1)</f>
        <v/>
      </c>
      <c r="G700" s="29">
        <v>39482</v>
      </c>
      <c r="H700"/>
      <c r="I700" s="33" t="str">
        <f>IF(ISBLANK(H701),"",Long1[[#This Row],[Adj Close]]/H701-1)</f>
        <v/>
      </c>
      <c r="J700" s="37">
        <v>39482</v>
      </c>
      <c r="K700"/>
      <c r="L700" s="36" t="str">
        <f>IF(ISBLANK(K701),"",Long2[[#This Row],[Adj Close]]/K701-1)</f>
        <v/>
      </c>
      <c r="M700" s="29">
        <v>39482</v>
      </c>
      <c r="O700" s="33" t="str">
        <f>IF(ISBLANK(N701),"",Long3[[#This Row],[Adj Close]]/N701-1)</f>
        <v/>
      </c>
      <c r="P700" s="37">
        <v>39482</v>
      </c>
      <c r="R700" s="36" t="str">
        <f>IF(ISBLANK(Q701),"",Long4[[#This Row],[Adj Close]]/Q701-1)</f>
        <v/>
      </c>
      <c r="V700" s="37">
        <v>39482</v>
      </c>
      <c r="X700" s="36" t="str">
        <f>IF(ISBLANK(W701),"",Long6[[#This Row],[Adj Close]]/W701-1)</f>
        <v/>
      </c>
      <c r="AE700" s="29">
        <v>39482</v>
      </c>
      <c r="AG700" s="33" t="str">
        <f>IF(ISBLANK(AF701),"",Short0[[#This Row],[Adj Close]]/AF701-1)</f>
        <v/>
      </c>
      <c r="AH700" s="37">
        <v>39482</v>
      </c>
      <c r="AJ700" s="36" t="str">
        <f>IF(ISBLANK(AI701),"",Short1[[#This Row],[Adj Close]]/AI701-1)</f>
        <v/>
      </c>
      <c r="AK700" s="29">
        <v>39482</v>
      </c>
      <c r="AM700" s="33" t="str">
        <f>IF(ISBLANK(AL701),"",Short2[[#This Row],[Adj Close]]/AL701-1)</f>
        <v/>
      </c>
    </row>
    <row r="701" spans="1:39" x14ac:dyDescent="0.25">
      <c r="A701" s="37">
        <v>39475</v>
      </c>
      <c r="B701" s="39">
        <v>1395.420044</v>
      </c>
      <c r="C701" s="36">
        <f>IF(ISBLANK(B702), "", GSPC[[#This Row],[Adj Close]]/B702-1)</f>
        <v>4.8707028904491523E-2</v>
      </c>
      <c r="D701" s="37">
        <v>39475</v>
      </c>
      <c r="E701"/>
      <c r="F701" s="36" t="str">
        <f>IF(ISBLANK(E702), "", Long0[[#This Row],[Adj Close]]/E702-1)</f>
        <v/>
      </c>
      <c r="G701" s="29">
        <v>39475</v>
      </c>
      <c r="H701"/>
      <c r="I701" s="33" t="str">
        <f>IF(ISBLANK(H702),"",Long1[[#This Row],[Adj Close]]/H702-1)</f>
        <v/>
      </c>
      <c r="J701" s="37">
        <v>39475</v>
      </c>
      <c r="K701"/>
      <c r="L701" s="36" t="str">
        <f>IF(ISBLANK(K702),"",Long2[[#This Row],[Adj Close]]/K702-1)</f>
        <v/>
      </c>
      <c r="M701" s="29">
        <v>39475</v>
      </c>
      <c r="O701" s="33" t="str">
        <f>IF(ISBLANK(N702),"",Long3[[#This Row],[Adj Close]]/N702-1)</f>
        <v/>
      </c>
      <c r="P701" s="37">
        <v>39475</v>
      </c>
      <c r="R701" s="36" t="str">
        <f>IF(ISBLANK(Q702),"",Long4[[#This Row],[Adj Close]]/Q702-1)</f>
        <v/>
      </c>
      <c r="V701" s="37">
        <v>39475</v>
      </c>
      <c r="X701" s="36" t="str">
        <f>IF(ISBLANK(W702),"",Long6[[#This Row],[Adj Close]]/W702-1)</f>
        <v/>
      </c>
      <c r="AE701" s="29">
        <v>39475</v>
      </c>
      <c r="AG701" s="33" t="str">
        <f>IF(ISBLANK(AF702),"",Short0[[#This Row],[Adj Close]]/AF702-1)</f>
        <v/>
      </c>
      <c r="AH701" s="37">
        <v>39475</v>
      </c>
      <c r="AJ701" s="36" t="str">
        <f>IF(ISBLANK(AI702),"",Short1[[#This Row],[Adj Close]]/AI702-1)</f>
        <v/>
      </c>
      <c r="AK701" s="29">
        <v>39475</v>
      </c>
      <c r="AM701" s="33" t="str">
        <f>IF(ISBLANK(AL702),"",Short2[[#This Row],[Adj Close]]/AL702-1)</f>
        <v/>
      </c>
    </row>
    <row r="702" spans="1:39" x14ac:dyDescent="0.25">
      <c r="A702" s="37">
        <v>39468</v>
      </c>
      <c r="B702" s="39">
        <v>1330.6099850000001</v>
      </c>
      <c r="C702" s="36">
        <f>IF(ISBLANK(B703), "", GSPC[[#This Row],[Adj Close]]/B703-1)</f>
        <v>4.0900129349834558E-3</v>
      </c>
      <c r="D702" s="37">
        <v>39468</v>
      </c>
      <c r="E702"/>
      <c r="F702" s="36" t="str">
        <f>IF(ISBLANK(E703), "", Long0[[#This Row],[Adj Close]]/E703-1)</f>
        <v/>
      </c>
      <c r="G702" s="29">
        <v>39468</v>
      </c>
      <c r="H702"/>
      <c r="I702" s="33" t="str">
        <f>IF(ISBLANK(H703),"",Long1[[#This Row],[Adj Close]]/H703-1)</f>
        <v/>
      </c>
      <c r="J702" s="37">
        <v>39468</v>
      </c>
      <c r="K702"/>
      <c r="L702" s="36" t="str">
        <f>IF(ISBLANK(K703),"",Long2[[#This Row],[Adj Close]]/K703-1)</f>
        <v/>
      </c>
      <c r="M702" s="29">
        <v>39468</v>
      </c>
      <c r="O702" s="33" t="str">
        <f>IF(ISBLANK(N703),"",Long3[[#This Row],[Adj Close]]/N703-1)</f>
        <v/>
      </c>
      <c r="P702" s="37">
        <v>39468</v>
      </c>
      <c r="R702" s="36" t="str">
        <f>IF(ISBLANK(Q703),"",Long4[[#This Row],[Adj Close]]/Q703-1)</f>
        <v/>
      </c>
      <c r="V702" s="37">
        <v>39468</v>
      </c>
      <c r="X702" s="36" t="str">
        <f>IF(ISBLANK(W703),"",Long6[[#This Row],[Adj Close]]/W703-1)</f>
        <v/>
      </c>
      <c r="AE702" s="29">
        <v>39468</v>
      </c>
      <c r="AG702" s="33" t="str">
        <f>IF(ISBLANK(AF703),"",Short0[[#This Row],[Adj Close]]/AF703-1)</f>
        <v/>
      </c>
      <c r="AH702" s="37">
        <v>39468</v>
      </c>
      <c r="AJ702" s="36" t="str">
        <f>IF(ISBLANK(AI703),"",Short1[[#This Row],[Adj Close]]/AI703-1)</f>
        <v/>
      </c>
      <c r="AK702" s="29">
        <v>39468</v>
      </c>
      <c r="AM702" s="33" t="str">
        <f>IF(ISBLANK(AL703),"",Short2[[#This Row],[Adj Close]]/AL703-1)</f>
        <v/>
      </c>
    </row>
    <row r="703" spans="1:39" x14ac:dyDescent="0.25">
      <c r="A703" s="37">
        <v>39461</v>
      </c>
      <c r="B703" s="39">
        <v>1325.1899410000001</v>
      </c>
      <c r="C703" s="36">
        <f>IF(ISBLANK(B704), "", GSPC[[#This Row],[Adj Close]]/B704-1)</f>
        <v>-5.412490750845933E-2</v>
      </c>
      <c r="D703" s="37">
        <v>39461</v>
      </c>
      <c r="E703"/>
      <c r="F703" s="36" t="str">
        <f>IF(ISBLANK(E704), "", Long0[[#This Row],[Adj Close]]/E704-1)</f>
        <v/>
      </c>
      <c r="G703" s="29">
        <v>39461</v>
      </c>
      <c r="H703"/>
      <c r="I703" s="33" t="str">
        <f>IF(ISBLANK(H704),"",Long1[[#This Row],[Adj Close]]/H704-1)</f>
        <v/>
      </c>
      <c r="J703" s="37">
        <v>39461</v>
      </c>
      <c r="K703"/>
      <c r="L703" s="36" t="str">
        <f>IF(ISBLANK(K704),"",Long2[[#This Row],[Adj Close]]/K704-1)</f>
        <v/>
      </c>
      <c r="M703" s="29">
        <v>39461</v>
      </c>
      <c r="O703" s="33" t="str">
        <f>IF(ISBLANK(N704),"",Long3[[#This Row],[Adj Close]]/N704-1)</f>
        <v/>
      </c>
      <c r="P703" s="37">
        <v>39461</v>
      </c>
      <c r="R703" s="36" t="str">
        <f>IF(ISBLANK(Q704),"",Long4[[#This Row],[Adj Close]]/Q704-1)</f>
        <v/>
      </c>
      <c r="V703" s="37">
        <v>39461</v>
      </c>
      <c r="X703" s="36" t="str">
        <f>IF(ISBLANK(W704),"",Long6[[#This Row],[Adj Close]]/W704-1)</f>
        <v/>
      </c>
      <c r="AE703" s="29">
        <v>39461</v>
      </c>
      <c r="AG703" s="33" t="str">
        <f>IF(ISBLANK(AF704),"",Short0[[#This Row],[Adj Close]]/AF704-1)</f>
        <v/>
      </c>
      <c r="AH703" s="37">
        <v>39461</v>
      </c>
      <c r="AJ703" s="36" t="str">
        <f>IF(ISBLANK(AI704),"",Short1[[#This Row],[Adj Close]]/AI704-1)</f>
        <v/>
      </c>
      <c r="AK703" s="29">
        <v>39461</v>
      </c>
      <c r="AM703" s="33" t="str">
        <f>IF(ISBLANK(AL704),"",Short2[[#This Row],[Adj Close]]/AL704-1)</f>
        <v/>
      </c>
    </row>
    <row r="704" spans="1:39" x14ac:dyDescent="0.25">
      <c r="A704" s="37">
        <v>39454</v>
      </c>
      <c r="B704" s="39">
        <v>1401.0200199999999</v>
      </c>
      <c r="C704" s="36">
        <f>IF(ISBLANK(B705), "", GSPC[[#This Row],[Adj Close]]/B705-1)</f>
        <v>-7.5161231784670601E-3</v>
      </c>
      <c r="D704" s="37">
        <v>39454</v>
      </c>
      <c r="E704"/>
      <c r="F704" s="36" t="str">
        <f>IF(ISBLANK(E705), "", Long0[[#This Row],[Adj Close]]/E705-1)</f>
        <v/>
      </c>
      <c r="G704" s="29">
        <v>39454</v>
      </c>
      <c r="H704"/>
      <c r="I704" s="33" t="str">
        <f>IF(ISBLANK(H705),"",Long1[[#This Row],[Adj Close]]/H705-1)</f>
        <v/>
      </c>
      <c r="J704" s="37">
        <v>39454</v>
      </c>
      <c r="K704"/>
      <c r="L704" s="36" t="str">
        <f>IF(ISBLANK(K705),"",Long2[[#This Row],[Adj Close]]/K705-1)</f>
        <v/>
      </c>
      <c r="M704" s="29">
        <v>39454</v>
      </c>
      <c r="O704" s="33" t="str">
        <f>IF(ISBLANK(N705),"",Long3[[#This Row],[Adj Close]]/N705-1)</f>
        <v/>
      </c>
      <c r="P704" s="37">
        <v>39454</v>
      </c>
      <c r="R704" s="36" t="str">
        <f>IF(ISBLANK(Q705),"",Long4[[#This Row],[Adj Close]]/Q705-1)</f>
        <v/>
      </c>
      <c r="V704" s="37">
        <v>39454</v>
      </c>
      <c r="X704" s="36" t="str">
        <f>IF(ISBLANK(W705),"",Long6[[#This Row],[Adj Close]]/W705-1)</f>
        <v/>
      </c>
      <c r="AE704" s="29">
        <v>39454</v>
      </c>
      <c r="AG704" s="33" t="str">
        <f>IF(ISBLANK(AF705),"",Short0[[#This Row],[Adj Close]]/AF705-1)</f>
        <v/>
      </c>
      <c r="AH704" s="37">
        <v>39454</v>
      </c>
      <c r="AJ704" s="36" t="str">
        <f>IF(ISBLANK(AI705),"",Short1[[#This Row],[Adj Close]]/AI705-1)</f>
        <v/>
      </c>
      <c r="AK704" s="29">
        <v>39454</v>
      </c>
      <c r="AM704" s="33" t="str">
        <f>IF(ISBLANK(AL705),"",Short2[[#This Row],[Adj Close]]/AL705-1)</f>
        <v/>
      </c>
    </row>
    <row r="705" spans="1:39" x14ac:dyDescent="0.25">
      <c r="A705" s="37">
        <v>39447</v>
      </c>
      <c r="B705" s="39">
        <v>1411.630005</v>
      </c>
      <c r="C705" s="36">
        <f>IF(ISBLANK(B706), "", GSPC[[#This Row],[Adj Close]]/B706-1)</f>
        <v>-4.5221804308597346E-2</v>
      </c>
      <c r="D705" s="37">
        <v>39447</v>
      </c>
      <c r="E705"/>
      <c r="F705" s="36" t="str">
        <f>IF(ISBLANK(E706), "", Long0[[#This Row],[Adj Close]]/E706-1)</f>
        <v/>
      </c>
      <c r="G705" s="29">
        <v>39447</v>
      </c>
      <c r="H705"/>
      <c r="I705" s="33" t="str">
        <f>IF(ISBLANK(H706),"",Long1[[#This Row],[Adj Close]]/H706-1)</f>
        <v/>
      </c>
      <c r="J705" s="37">
        <v>39447</v>
      </c>
      <c r="K705"/>
      <c r="L705" s="36" t="str">
        <f>IF(ISBLANK(K706),"",Long2[[#This Row],[Adj Close]]/K706-1)</f>
        <v/>
      </c>
      <c r="M705" s="29">
        <v>39447</v>
      </c>
      <c r="O705" s="33" t="str">
        <f>IF(ISBLANK(N706),"",Long3[[#This Row],[Adj Close]]/N706-1)</f>
        <v/>
      </c>
      <c r="P705" s="37">
        <v>39447</v>
      </c>
      <c r="R705" s="36" t="str">
        <f>IF(ISBLANK(Q706),"",Long4[[#This Row],[Adj Close]]/Q706-1)</f>
        <v/>
      </c>
      <c r="V705" s="37">
        <v>39447</v>
      </c>
      <c r="X705" s="36" t="str">
        <f>IF(ISBLANK(W706),"",Long6[[#This Row],[Adj Close]]/W706-1)</f>
        <v/>
      </c>
      <c r="AE705" s="29">
        <v>39447</v>
      </c>
      <c r="AG705" s="33" t="str">
        <f>IF(ISBLANK(AF706),"",Short0[[#This Row],[Adj Close]]/AF706-1)</f>
        <v/>
      </c>
      <c r="AH705" s="37">
        <v>39447</v>
      </c>
      <c r="AJ705" s="36" t="str">
        <f>IF(ISBLANK(AI706),"",Short1[[#This Row],[Adj Close]]/AI706-1)</f>
        <v/>
      </c>
      <c r="AK705" s="29">
        <v>39447</v>
      </c>
      <c r="AM705" s="33" t="str">
        <f>IF(ISBLANK(AL706),"",Short2[[#This Row],[Adj Close]]/AL706-1)</f>
        <v/>
      </c>
    </row>
    <row r="706" spans="1:39" x14ac:dyDescent="0.25">
      <c r="A706" s="37">
        <v>39440</v>
      </c>
      <c r="B706" s="39">
        <v>1478.48999</v>
      </c>
      <c r="C706" s="36">
        <f>IF(ISBLANK(B707), "", GSPC[[#This Row],[Adj Close]]/B707-1)</f>
        <v>-4.0216450135700521E-3</v>
      </c>
      <c r="D706" s="37">
        <v>39440</v>
      </c>
      <c r="E706"/>
      <c r="F706" s="36" t="str">
        <f>IF(ISBLANK(E707), "", Long0[[#This Row],[Adj Close]]/E707-1)</f>
        <v/>
      </c>
      <c r="G706" s="29">
        <v>39440</v>
      </c>
      <c r="H706"/>
      <c r="I706" s="33" t="str">
        <f>IF(ISBLANK(H707),"",Long1[[#This Row],[Adj Close]]/H707-1)</f>
        <v/>
      </c>
      <c r="J706" s="37">
        <v>39440</v>
      </c>
      <c r="K706"/>
      <c r="L706" s="36" t="str">
        <f>IF(ISBLANK(K707),"",Long2[[#This Row],[Adj Close]]/K707-1)</f>
        <v/>
      </c>
      <c r="M706" s="29">
        <v>39440</v>
      </c>
      <c r="O706" s="33" t="str">
        <f>IF(ISBLANK(N707),"",Long3[[#This Row],[Adj Close]]/N707-1)</f>
        <v/>
      </c>
      <c r="P706" s="37">
        <v>39440</v>
      </c>
      <c r="R706" s="36" t="str">
        <f>IF(ISBLANK(Q707),"",Long4[[#This Row],[Adj Close]]/Q707-1)</f>
        <v/>
      </c>
      <c r="V706" s="37">
        <v>39440</v>
      </c>
      <c r="X706" s="36" t="str">
        <f>IF(ISBLANK(W707),"",Long6[[#This Row],[Adj Close]]/W707-1)</f>
        <v/>
      </c>
      <c r="AE706" s="29">
        <v>39440</v>
      </c>
      <c r="AG706" s="33" t="str">
        <f>IF(ISBLANK(AF707),"",Short0[[#This Row],[Adj Close]]/AF707-1)</f>
        <v/>
      </c>
      <c r="AH706" s="37">
        <v>39440</v>
      </c>
      <c r="AJ706" s="36" t="str">
        <f>IF(ISBLANK(AI707),"",Short1[[#This Row],[Adj Close]]/AI707-1)</f>
        <v/>
      </c>
      <c r="AK706" s="29">
        <v>39440</v>
      </c>
      <c r="AM706" s="33" t="str">
        <f>IF(ISBLANK(AL707),"",Short2[[#This Row],[Adj Close]]/AL707-1)</f>
        <v/>
      </c>
    </row>
    <row r="707" spans="1:39" x14ac:dyDescent="0.25">
      <c r="A707" s="37">
        <v>39433</v>
      </c>
      <c r="B707" s="39">
        <v>1484.459961</v>
      </c>
      <c r="C707" s="36">
        <f>IF(ISBLANK(B708), "", GSPC[[#This Row],[Adj Close]]/B708-1)</f>
        <v>1.1246984264519977E-2</v>
      </c>
      <c r="D707" s="37">
        <v>39433</v>
      </c>
      <c r="E707"/>
      <c r="F707" s="36" t="str">
        <f>IF(ISBLANK(E708), "", Long0[[#This Row],[Adj Close]]/E708-1)</f>
        <v/>
      </c>
      <c r="G707" s="29">
        <v>39433</v>
      </c>
      <c r="H707"/>
      <c r="I707" s="33" t="str">
        <f>IF(ISBLANK(H708),"",Long1[[#This Row],[Adj Close]]/H708-1)</f>
        <v/>
      </c>
      <c r="J707" s="37">
        <v>39433</v>
      </c>
      <c r="K707"/>
      <c r="L707" s="36" t="str">
        <f>IF(ISBLANK(K708),"",Long2[[#This Row],[Adj Close]]/K708-1)</f>
        <v/>
      </c>
      <c r="M707" s="29">
        <v>39433</v>
      </c>
      <c r="O707" s="33" t="str">
        <f>IF(ISBLANK(N708),"",Long3[[#This Row],[Adj Close]]/N708-1)</f>
        <v/>
      </c>
      <c r="P707" s="37">
        <v>39433</v>
      </c>
      <c r="R707" s="36" t="str">
        <f>IF(ISBLANK(Q708),"",Long4[[#This Row],[Adj Close]]/Q708-1)</f>
        <v/>
      </c>
      <c r="V707" s="37">
        <v>39433</v>
      </c>
      <c r="X707" s="36" t="str">
        <f>IF(ISBLANK(W708),"",Long6[[#This Row],[Adj Close]]/W708-1)</f>
        <v/>
      </c>
      <c r="AE707" s="29">
        <v>39433</v>
      </c>
      <c r="AG707" s="33" t="str">
        <f>IF(ISBLANK(AF708),"",Short0[[#This Row],[Adj Close]]/AF708-1)</f>
        <v/>
      </c>
      <c r="AH707" s="37">
        <v>39433</v>
      </c>
      <c r="AJ707" s="36" t="str">
        <f>IF(ISBLANK(AI708),"",Short1[[#This Row],[Adj Close]]/AI708-1)</f>
        <v/>
      </c>
      <c r="AK707" s="29">
        <v>39433</v>
      </c>
      <c r="AM707" s="33" t="str">
        <f>IF(ISBLANK(AL708),"",Short2[[#This Row],[Adj Close]]/AL708-1)</f>
        <v/>
      </c>
    </row>
    <row r="708" spans="1:39" x14ac:dyDescent="0.25">
      <c r="A708" s="37">
        <v>39426</v>
      </c>
      <c r="B708" s="39">
        <v>1467.9499510000001</v>
      </c>
      <c r="C708" s="36">
        <f>IF(ISBLANK(B709), "", GSPC[[#This Row],[Adj Close]]/B709-1)</f>
        <v>-2.439759292496757E-2</v>
      </c>
      <c r="D708" s="37">
        <v>39426</v>
      </c>
      <c r="E708"/>
      <c r="F708" s="36" t="str">
        <f>IF(ISBLANK(E709), "", Long0[[#This Row],[Adj Close]]/E709-1)</f>
        <v/>
      </c>
      <c r="G708" s="29">
        <v>39426</v>
      </c>
      <c r="H708"/>
      <c r="I708" s="33" t="str">
        <f>IF(ISBLANK(H709),"",Long1[[#This Row],[Adj Close]]/H709-1)</f>
        <v/>
      </c>
      <c r="J708" s="37">
        <v>39426</v>
      </c>
      <c r="K708"/>
      <c r="L708" s="36" t="str">
        <f>IF(ISBLANK(K709),"",Long2[[#This Row],[Adj Close]]/K709-1)</f>
        <v/>
      </c>
      <c r="M708" s="29">
        <v>39426</v>
      </c>
      <c r="O708" s="33" t="str">
        <f>IF(ISBLANK(N709),"",Long3[[#This Row],[Adj Close]]/N709-1)</f>
        <v/>
      </c>
      <c r="P708" s="37">
        <v>39426</v>
      </c>
      <c r="R708" s="36" t="str">
        <f>IF(ISBLANK(Q709),"",Long4[[#This Row],[Adj Close]]/Q709-1)</f>
        <v/>
      </c>
      <c r="V708" s="37">
        <v>39426</v>
      </c>
      <c r="X708" s="36" t="str">
        <f>IF(ISBLANK(W709),"",Long6[[#This Row],[Adj Close]]/W709-1)</f>
        <v/>
      </c>
      <c r="AE708" s="29">
        <v>39426</v>
      </c>
      <c r="AG708" s="33" t="str">
        <f>IF(ISBLANK(AF709),"",Short0[[#This Row],[Adj Close]]/AF709-1)</f>
        <v/>
      </c>
      <c r="AH708" s="37">
        <v>39426</v>
      </c>
      <c r="AJ708" s="36" t="str">
        <f>IF(ISBLANK(AI709),"",Short1[[#This Row],[Adj Close]]/AI709-1)</f>
        <v/>
      </c>
      <c r="AK708" s="29">
        <v>39426</v>
      </c>
      <c r="AM708" s="33" t="str">
        <f>IF(ISBLANK(AL709),"",Short2[[#This Row],[Adj Close]]/AL709-1)</f>
        <v/>
      </c>
    </row>
    <row r="709" spans="1:39" x14ac:dyDescent="0.25">
      <c r="A709" s="37">
        <v>39419</v>
      </c>
      <c r="B709" s="39">
        <v>1504.660034</v>
      </c>
      <c r="C709" s="36">
        <f>IF(ISBLANK(B710), "", GSPC[[#This Row],[Adj Close]]/B710-1)</f>
        <v>1.5879672928828414E-2</v>
      </c>
      <c r="D709" s="37">
        <v>39419</v>
      </c>
      <c r="E709"/>
      <c r="F709" s="36" t="str">
        <f>IF(ISBLANK(E710), "", Long0[[#This Row],[Adj Close]]/E710-1)</f>
        <v/>
      </c>
      <c r="G709" s="29">
        <v>39419</v>
      </c>
      <c r="H709"/>
      <c r="I709" s="33" t="str">
        <f>IF(ISBLANK(H710),"",Long1[[#This Row],[Adj Close]]/H710-1)</f>
        <v/>
      </c>
      <c r="J709" s="37">
        <v>39419</v>
      </c>
      <c r="K709"/>
      <c r="L709" s="36" t="str">
        <f>IF(ISBLANK(K710),"",Long2[[#This Row],[Adj Close]]/K710-1)</f>
        <v/>
      </c>
      <c r="M709" s="29">
        <v>39419</v>
      </c>
      <c r="O709" s="33" t="str">
        <f>IF(ISBLANK(N710),"",Long3[[#This Row],[Adj Close]]/N710-1)</f>
        <v/>
      </c>
      <c r="P709" s="37">
        <v>39419</v>
      </c>
      <c r="R709" s="36" t="str">
        <f>IF(ISBLANK(Q710),"",Long4[[#This Row],[Adj Close]]/Q710-1)</f>
        <v/>
      </c>
      <c r="V709" s="37">
        <v>39419</v>
      </c>
      <c r="X709" s="36" t="str">
        <f>IF(ISBLANK(W710),"",Long6[[#This Row],[Adj Close]]/W710-1)</f>
        <v/>
      </c>
      <c r="AE709" s="29">
        <v>39419</v>
      </c>
      <c r="AG709" s="33" t="str">
        <f>IF(ISBLANK(AF710),"",Short0[[#This Row],[Adj Close]]/AF710-1)</f>
        <v/>
      </c>
      <c r="AH709" s="37">
        <v>39419</v>
      </c>
      <c r="AJ709" s="36" t="str">
        <f>IF(ISBLANK(AI710),"",Short1[[#This Row],[Adj Close]]/AI710-1)</f>
        <v/>
      </c>
      <c r="AK709" s="29">
        <v>39419</v>
      </c>
      <c r="AM709" s="33" t="str">
        <f>IF(ISBLANK(AL710),"",Short2[[#This Row],[Adj Close]]/AL710-1)</f>
        <v/>
      </c>
    </row>
    <row r="710" spans="1:39" x14ac:dyDescent="0.25">
      <c r="A710" s="37">
        <v>39412</v>
      </c>
      <c r="B710" s="39">
        <v>1481.1400149999999</v>
      </c>
      <c r="C710" s="36">
        <f>IF(ISBLANK(B711), "", GSPC[[#This Row],[Adj Close]]/B711-1)</f>
        <v>2.8069733723479429E-2</v>
      </c>
      <c r="D710" s="37">
        <v>39412</v>
      </c>
      <c r="E710"/>
      <c r="F710" s="36" t="str">
        <f>IF(ISBLANK(E711), "", Long0[[#This Row],[Adj Close]]/E711-1)</f>
        <v/>
      </c>
      <c r="G710" s="29">
        <v>39412</v>
      </c>
      <c r="H710"/>
      <c r="I710" s="33" t="str">
        <f>IF(ISBLANK(H711),"",Long1[[#This Row],[Adj Close]]/H711-1)</f>
        <v/>
      </c>
      <c r="J710" s="37">
        <v>39412</v>
      </c>
      <c r="K710"/>
      <c r="L710" s="36" t="str">
        <f>IF(ISBLANK(K711),"",Long2[[#This Row],[Adj Close]]/K711-1)</f>
        <v/>
      </c>
      <c r="M710" s="29">
        <v>39412</v>
      </c>
      <c r="O710" s="33" t="str">
        <f>IF(ISBLANK(N711),"",Long3[[#This Row],[Adj Close]]/N711-1)</f>
        <v/>
      </c>
      <c r="P710" s="37">
        <v>39412</v>
      </c>
      <c r="R710" s="36" t="str">
        <f>IF(ISBLANK(Q711),"",Long4[[#This Row],[Adj Close]]/Q711-1)</f>
        <v/>
      </c>
      <c r="V710" s="37">
        <v>39412</v>
      </c>
      <c r="X710" s="36" t="str">
        <f>IF(ISBLANK(W711),"",Long6[[#This Row],[Adj Close]]/W711-1)</f>
        <v/>
      </c>
      <c r="AE710" s="29">
        <v>39412</v>
      </c>
      <c r="AG710" s="33" t="str">
        <f>IF(ISBLANK(AF711),"",Short0[[#This Row],[Adj Close]]/AF711-1)</f>
        <v/>
      </c>
      <c r="AH710" s="37">
        <v>39412</v>
      </c>
      <c r="AJ710" s="36" t="str">
        <f>IF(ISBLANK(AI711),"",Short1[[#This Row],[Adj Close]]/AI711-1)</f>
        <v/>
      </c>
      <c r="AK710" s="29">
        <v>39412</v>
      </c>
      <c r="AM710" s="33" t="str">
        <f>IF(ISBLANK(AL711),"",Short2[[#This Row],[Adj Close]]/AL711-1)</f>
        <v/>
      </c>
    </row>
    <row r="711" spans="1:39" x14ac:dyDescent="0.25">
      <c r="A711" s="37">
        <v>39405</v>
      </c>
      <c r="B711" s="39">
        <v>1440.6999510000001</v>
      </c>
      <c r="C711" s="36">
        <f>IF(ISBLANK(B712), "", GSPC[[#This Row],[Adj Close]]/B712-1)</f>
        <v>-1.2366863953595986E-2</v>
      </c>
      <c r="D711" s="37">
        <v>39405</v>
      </c>
      <c r="E711"/>
      <c r="F711" s="36" t="str">
        <f>IF(ISBLANK(E712), "", Long0[[#This Row],[Adj Close]]/E712-1)</f>
        <v/>
      </c>
      <c r="G711" s="29">
        <v>39405</v>
      </c>
      <c r="H711"/>
      <c r="I711" s="33" t="str">
        <f>IF(ISBLANK(H712),"",Long1[[#This Row],[Adj Close]]/H712-1)</f>
        <v/>
      </c>
      <c r="J711" s="37">
        <v>39405</v>
      </c>
      <c r="K711"/>
      <c r="L711" s="36" t="str">
        <f>IF(ISBLANK(K712),"",Long2[[#This Row],[Adj Close]]/K712-1)</f>
        <v/>
      </c>
      <c r="M711" s="29">
        <v>39405</v>
      </c>
      <c r="O711" s="33" t="str">
        <f>IF(ISBLANK(N712),"",Long3[[#This Row],[Adj Close]]/N712-1)</f>
        <v/>
      </c>
      <c r="P711" s="37">
        <v>39405</v>
      </c>
      <c r="R711" s="36" t="str">
        <f>IF(ISBLANK(Q712),"",Long4[[#This Row],[Adj Close]]/Q712-1)</f>
        <v/>
      </c>
      <c r="V711" s="37">
        <v>39405</v>
      </c>
      <c r="X711" s="36" t="str">
        <f>IF(ISBLANK(W712),"",Long6[[#This Row],[Adj Close]]/W712-1)</f>
        <v/>
      </c>
      <c r="AE711" s="29">
        <v>39405</v>
      </c>
      <c r="AG711" s="33" t="str">
        <f>IF(ISBLANK(AF712),"",Short0[[#This Row],[Adj Close]]/AF712-1)</f>
        <v/>
      </c>
      <c r="AH711" s="37">
        <v>39405</v>
      </c>
      <c r="AJ711" s="36" t="str">
        <f>IF(ISBLANK(AI712),"",Short1[[#This Row],[Adj Close]]/AI712-1)</f>
        <v/>
      </c>
      <c r="AK711" s="29">
        <v>39405</v>
      </c>
      <c r="AM711" s="33" t="str">
        <f>IF(ISBLANK(AL712),"",Short2[[#This Row],[Adj Close]]/AL712-1)</f>
        <v/>
      </c>
    </row>
    <row r="712" spans="1:39" x14ac:dyDescent="0.25">
      <c r="A712" s="37">
        <v>39398</v>
      </c>
      <c r="B712" s="39">
        <v>1458.73999</v>
      </c>
      <c r="C712" s="36">
        <f>IF(ISBLANK(B713), "", GSPC[[#This Row],[Adj Close]]/B713-1)</f>
        <v>3.4670421475442303E-3</v>
      </c>
      <c r="D712" s="37">
        <v>39398</v>
      </c>
      <c r="E712"/>
      <c r="F712" s="36" t="str">
        <f>IF(ISBLANK(E713), "", Long0[[#This Row],[Adj Close]]/E713-1)</f>
        <v/>
      </c>
      <c r="G712" s="29">
        <v>39398</v>
      </c>
      <c r="H712"/>
      <c r="I712" s="33" t="str">
        <f>IF(ISBLANK(H713),"",Long1[[#This Row],[Adj Close]]/H713-1)</f>
        <v/>
      </c>
      <c r="J712" s="37">
        <v>39398</v>
      </c>
      <c r="K712"/>
      <c r="L712" s="36" t="str">
        <f>IF(ISBLANK(K713),"",Long2[[#This Row],[Adj Close]]/K713-1)</f>
        <v/>
      </c>
      <c r="M712" s="29">
        <v>39398</v>
      </c>
      <c r="O712" s="33" t="str">
        <f>IF(ISBLANK(N713),"",Long3[[#This Row],[Adj Close]]/N713-1)</f>
        <v/>
      </c>
      <c r="P712" s="37">
        <v>39398</v>
      </c>
      <c r="R712" s="36" t="str">
        <f>IF(ISBLANK(Q713),"",Long4[[#This Row],[Adj Close]]/Q713-1)</f>
        <v/>
      </c>
      <c r="V712" s="37">
        <v>39398</v>
      </c>
      <c r="X712" s="36" t="str">
        <f>IF(ISBLANK(W713),"",Long6[[#This Row],[Adj Close]]/W713-1)</f>
        <v/>
      </c>
      <c r="AE712" s="29">
        <v>39398</v>
      </c>
      <c r="AG712" s="33" t="str">
        <f>IF(ISBLANK(AF713),"",Short0[[#This Row],[Adj Close]]/AF713-1)</f>
        <v/>
      </c>
      <c r="AH712" s="37">
        <v>39398</v>
      </c>
      <c r="AJ712" s="36" t="str">
        <f>IF(ISBLANK(AI713),"",Short1[[#This Row],[Adj Close]]/AI713-1)</f>
        <v/>
      </c>
      <c r="AK712" s="29">
        <v>39398</v>
      </c>
      <c r="AM712" s="33" t="str">
        <f>IF(ISBLANK(AL713),"",Short2[[#This Row],[Adj Close]]/AL713-1)</f>
        <v/>
      </c>
    </row>
    <row r="713" spans="1:39" x14ac:dyDescent="0.25">
      <c r="A713" s="37">
        <v>39391</v>
      </c>
      <c r="B713" s="39">
        <v>1453.6999510000001</v>
      </c>
      <c r="C713" s="36">
        <f>IF(ISBLANK(B714), "", GSPC[[#This Row],[Adj Close]]/B714-1)</f>
        <v>-3.7061618329096935E-2</v>
      </c>
      <c r="D713" s="37">
        <v>39391</v>
      </c>
      <c r="E713"/>
      <c r="F713" s="36" t="str">
        <f>IF(ISBLANK(E714), "", Long0[[#This Row],[Adj Close]]/E714-1)</f>
        <v/>
      </c>
      <c r="G713" s="29">
        <v>39391</v>
      </c>
      <c r="H713"/>
      <c r="I713" s="33" t="str">
        <f>IF(ISBLANK(H714),"",Long1[[#This Row],[Adj Close]]/H714-1)</f>
        <v/>
      </c>
      <c r="J713" s="37">
        <v>39391</v>
      </c>
      <c r="K713"/>
      <c r="L713" s="36" t="str">
        <f>IF(ISBLANK(K714),"",Long2[[#This Row],[Adj Close]]/K714-1)</f>
        <v/>
      </c>
      <c r="M713" s="29">
        <v>39391</v>
      </c>
      <c r="O713" s="33" t="str">
        <f>IF(ISBLANK(N714),"",Long3[[#This Row],[Adj Close]]/N714-1)</f>
        <v/>
      </c>
      <c r="P713" s="37">
        <v>39391</v>
      </c>
      <c r="R713" s="36" t="str">
        <f>IF(ISBLANK(Q714),"",Long4[[#This Row],[Adj Close]]/Q714-1)</f>
        <v/>
      </c>
      <c r="V713" s="37">
        <v>39391</v>
      </c>
      <c r="X713" s="36" t="str">
        <f>IF(ISBLANK(W714),"",Long6[[#This Row],[Adj Close]]/W714-1)</f>
        <v/>
      </c>
      <c r="AE713" s="29">
        <v>39391</v>
      </c>
      <c r="AG713" s="33" t="str">
        <f>IF(ISBLANK(AF714),"",Short0[[#This Row],[Adj Close]]/AF714-1)</f>
        <v/>
      </c>
      <c r="AH713" s="37">
        <v>39391</v>
      </c>
      <c r="AJ713" s="36" t="str">
        <f>IF(ISBLANK(AI714),"",Short1[[#This Row],[Adj Close]]/AI714-1)</f>
        <v/>
      </c>
      <c r="AK713" s="29">
        <v>39391</v>
      </c>
      <c r="AM713" s="33" t="str">
        <f>IF(ISBLANK(AL714),"",Short2[[#This Row],[Adj Close]]/AL714-1)</f>
        <v/>
      </c>
    </row>
    <row r="714" spans="1:39" x14ac:dyDescent="0.25">
      <c r="A714" s="37">
        <v>39384</v>
      </c>
      <c r="B714" s="39">
        <v>1509.650024</v>
      </c>
      <c r="C714" s="36">
        <f>IF(ISBLANK(B715), "", GSPC[[#This Row],[Adj Close]]/B715-1)</f>
        <v>-1.6694026181460875E-2</v>
      </c>
      <c r="D714" s="37">
        <v>39384</v>
      </c>
      <c r="E714"/>
      <c r="F714" s="36" t="str">
        <f>IF(ISBLANK(E715), "", Long0[[#This Row],[Adj Close]]/E715-1)</f>
        <v/>
      </c>
      <c r="G714" s="29">
        <v>39384</v>
      </c>
      <c r="H714"/>
      <c r="I714" s="33" t="str">
        <f>IF(ISBLANK(H715),"",Long1[[#This Row],[Adj Close]]/H715-1)</f>
        <v/>
      </c>
      <c r="J714" s="37">
        <v>39384</v>
      </c>
      <c r="K714"/>
      <c r="L714" s="36" t="str">
        <f>IF(ISBLANK(K715),"",Long2[[#This Row],[Adj Close]]/K715-1)</f>
        <v/>
      </c>
      <c r="M714" s="29">
        <v>39384</v>
      </c>
      <c r="O714" s="33" t="str">
        <f>IF(ISBLANK(N715),"",Long3[[#This Row],[Adj Close]]/N715-1)</f>
        <v/>
      </c>
      <c r="P714" s="37">
        <v>39384</v>
      </c>
      <c r="R714" s="36" t="str">
        <f>IF(ISBLANK(Q715),"",Long4[[#This Row],[Adj Close]]/Q715-1)</f>
        <v/>
      </c>
      <c r="V714" s="37">
        <v>39384</v>
      </c>
      <c r="X714" s="36" t="str">
        <f>IF(ISBLANK(W715),"",Long6[[#This Row],[Adj Close]]/W715-1)</f>
        <v/>
      </c>
      <c r="AE714" s="29">
        <v>39384</v>
      </c>
      <c r="AG714" s="33" t="str">
        <f>IF(ISBLANK(AF715),"",Short0[[#This Row],[Adj Close]]/AF715-1)</f>
        <v/>
      </c>
      <c r="AH714" s="37">
        <v>39384</v>
      </c>
      <c r="AJ714" s="36" t="str">
        <f>IF(ISBLANK(AI715),"",Short1[[#This Row],[Adj Close]]/AI715-1)</f>
        <v/>
      </c>
      <c r="AK714" s="29">
        <v>39384</v>
      </c>
      <c r="AM714" s="33" t="str">
        <f>IF(ISBLANK(AL715),"",Short2[[#This Row],[Adj Close]]/AL715-1)</f>
        <v/>
      </c>
    </row>
    <row r="715" spans="1:39" x14ac:dyDescent="0.25">
      <c r="A715" s="37">
        <v>39377</v>
      </c>
      <c r="B715" s="39">
        <v>1535.280029</v>
      </c>
      <c r="C715" s="36">
        <f>IF(ISBLANK(B716), "", GSPC[[#This Row],[Adj Close]]/B716-1)</f>
        <v>2.3090317989476805E-2</v>
      </c>
      <c r="D715" s="37">
        <v>39377</v>
      </c>
      <c r="E715"/>
      <c r="F715" s="36" t="str">
        <f>IF(ISBLANK(E716), "", Long0[[#This Row],[Adj Close]]/E716-1)</f>
        <v/>
      </c>
      <c r="G715" s="29">
        <v>39377</v>
      </c>
      <c r="H715"/>
      <c r="I715" s="33" t="str">
        <f>IF(ISBLANK(H716),"",Long1[[#This Row],[Adj Close]]/H716-1)</f>
        <v/>
      </c>
      <c r="J715" s="37">
        <v>39377</v>
      </c>
      <c r="K715"/>
      <c r="L715" s="36" t="str">
        <f>IF(ISBLANK(K716),"",Long2[[#This Row],[Adj Close]]/K716-1)</f>
        <v/>
      </c>
      <c r="M715" s="29">
        <v>39377</v>
      </c>
      <c r="O715" s="33" t="str">
        <f>IF(ISBLANK(N716),"",Long3[[#This Row],[Adj Close]]/N716-1)</f>
        <v/>
      </c>
      <c r="P715" s="37">
        <v>39377</v>
      </c>
      <c r="R715" s="36" t="str">
        <f>IF(ISBLANK(Q716),"",Long4[[#This Row],[Adj Close]]/Q716-1)</f>
        <v/>
      </c>
      <c r="V715" s="37">
        <v>39377</v>
      </c>
      <c r="X715" s="36" t="str">
        <f>IF(ISBLANK(W716),"",Long6[[#This Row],[Adj Close]]/W716-1)</f>
        <v/>
      </c>
      <c r="AE715" s="29">
        <v>39377</v>
      </c>
      <c r="AG715" s="33" t="str">
        <f>IF(ISBLANK(AF716),"",Short0[[#This Row],[Adj Close]]/AF716-1)</f>
        <v/>
      </c>
      <c r="AH715" s="37">
        <v>39377</v>
      </c>
      <c r="AJ715" s="36" t="str">
        <f>IF(ISBLANK(AI716),"",Short1[[#This Row],[Adj Close]]/AI716-1)</f>
        <v/>
      </c>
      <c r="AK715" s="29">
        <v>39377</v>
      </c>
      <c r="AM715" s="33" t="str">
        <f>IF(ISBLANK(AL716),"",Short2[[#This Row],[Adj Close]]/AL716-1)</f>
        <v/>
      </c>
    </row>
    <row r="716" spans="1:39" x14ac:dyDescent="0.25">
      <c r="A716" s="37">
        <v>39370</v>
      </c>
      <c r="B716" s="39">
        <v>1500.630005</v>
      </c>
      <c r="C716" s="36">
        <f>IF(ISBLANK(B717), "", GSPC[[#This Row],[Adj Close]]/B717-1)</f>
        <v>-3.916637346705576E-2</v>
      </c>
      <c r="D716" s="37">
        <v>39370</v>
      </c>
      <c r="E716"/>
      <c r="F716" s="36" t="str">
        <f>IF(ISBLANK(E717), "", Long0[[#This Row],[Adj Close]]/E717-1)</f>
        <v/>
      </c>
      <c r="G716" s="29">
        <v>39370</v>
      </c>
      <c r="H716"/>
      <c r="I716" s="33" t="str">
        <f>IF(ISBLANK(H717),"",Long1[[#This Row],[Adj Close]]/H717-1)</f>
        <v/>
      </c>
      <c r="J716" s="37">
        <v>39370</v>
      </c>
      <c r="K716"/>
      <c r="L716" s="36" t="str">
        <f>IF(ISBLANK(K717),"",Long2[[#This Row],[Adj Close]]/K717-1)</f>
        <v/>
      </c>
      <c r="M716" s="29">
        <v>39370</v>
      </c>
      <c r="O716" s="33" t="str">
        <f>IF(ISBLANK(N717),"",Long3[[#This Row],[Adj Close]]/N717-1)</f>
        <v/>
      </c>
      <c r="P716" s="37">
        <v>39370</v>
      </c>
      <c r="R716" s="36" t="str">
        <f>IF(ISBLANK(Q717),"",Long4[[#This Row],[Adj Close]]/Q717-1)</f>
        <v/>
      </c>
      <c r="V716" s="37">
        <v>39370</v>
      </c>
      <c r="X716" s="36" t="str">
        <f>IF(ISBLANK(W717),"",Long6[[#This Row],[Adj Close]]/W717-1)</f>
        <v/>
      </c>
      <c r="AE716" s="29">
        <v>39370</v>
      </c>
      <c r="AG716" s="33" t="str">
        <f>IF(ISBLANK(AF717),"",Short0[[#This Row],[Adj Close]]/AF717-1)</f>
        <v/>
      </c>
      <c r="AH716" s="37">
        <v>39370</v>
      </c>
      <c r="AJ716" s="36" t="str">
        <f>IF(ISBLANK(AI717),"",Short1[[#This Row],[Adj Close]]/AI717-1)</f>
        <v/>
      </c>
      <c r="AK716" s="29">
        <v>39370</v>
      </c>
      <c r="AM716" s="33" t="str">
        <f>IF(ISBLANK(AL717),"",Short2[[#This Row],[Adj Close]]/AL717-1)</f>
        <v/>
      </c>
    </row>
    <row r="717" spans="1:39" x14ac:dyDescent="0.25">
      <c r="A717" s="37">
        <v>39363</v>
      </c>
      <c r="B717" s="39">
        <v>1561.8000489999999</v>
      </c>
      <c r="C717" s="36">
        <f>IF(ISBLANK(B718), "", GSPC[[#This Row],[Adj Close]]/B718-1)</f>
        <v>2.7029469192150213E-3</v>
      </c>
      <c r="D717" s="37">
        <v>39363</v>
      </c>
      <c r="E717"/>
      <c r="F717" s="36" t="str">
        <f>IF(ISBLANK(E718), "", Long0[[#This Row],[Adj Close]]/E718-1)</f>
        <v/>
      </c>
      <c r="G717" s="29">
        <v>39363</v>
      </c>
      <c r="H717"/>
      <c r="I717" s="33" t="str">
        <f>IF(ISBLANK(H718),"",Long1[[#This Row],[Adj Close]]/H718-1)</f>
        <v/>
      </c>
      <c r="J717" s="37">
        <v>39363</v>
      </c>
      <c r="K717"/>
      <c r="L717" s="36" t="str">
        <f>IF(ISBLANK(K718),"",Long2[[#This Row],[Adj Close]]/K718-1)</f>
        <v/>
      </c>
      <c r="M717" s="29">
        <v>39363</v>
      </c>
      <c r="O717" s="33" t="str">
        <f>IF(ISBLANK(N718),"",Long3[[#This Row],[Adj Close]]/N718-1)</f>
        <v/>
      </c>
      <c r="P717" s="37">
        <v>39363</v>
      </c>
      <c r="R717" s="36" t="str">
        <f>IF(ISBLANK(Q718),"",Long4[[#This Row],[Adj Close]]/Q718-1)</f>
        <v/>
      </c>
      <c r="V717" s="37">
        <v>39363</v>
      </c>
      <c r="X717" s="36" t="str">
        <f>IF(ISBLANK(W718),"",Long6[[#This Row],[Adj Close]]/W718-1)</f>
        <v/>
      </c>
      <c r="AE717" s="29">
        <v>39363</v>
      </c>
      <c r="AG717" s="33" t="str">
        <f>IF(ISBLANK(AF718),"",Short0[[#This Row],[Adj Close]]/AF718-1)</f>
        <v/>
      </c>
      <c r="AH717" s="37">
        <v>39363</v>
      </c>
      <c r="AJ717" s="36" t="str">
        <f>IF(ISBLANK(AI718),"",Short1[[#This Row],[Adj Close]]/AI718-1)</f>
        <v/>
      </c>
      <c r="AK717" s="29">
        <v>39363</v>
      </c>
      <c r="AM717" s="33" t="str">
        <f>IF(ISBLANK(AL718),"",Short2[[#This Row],[Adj Close]]/AL718-1)</f>
        <v/>
      </c>
    </row>
    <row r="718" spans="1:39" x14ac:dyDescent="0.25">
      <c r="A718" s="37">
        <v>39356</v>
      </c>
      <c r="B718" s="39">
        <v>1557.589966</v>
      </c>
      <c r="C718" s="36">
        <f>IF(ISBLANK(B719), "", GSPC[[#This Row],[Adj Close]]/B719-1)</f>
        <v>2.0199748485344671E-2</v>
      </c>
      <c r="D718" s="37">
        <v>39356</v>
      </c>
      <c r="E718"/>
      <c r="F718" s="36" t="str">
        <f>IF(ISBLANK(E719), "", Long0[[#This Row],[Adj Close]]/E719-1)</f>
        <v/>
      </c>
      <c r="G718" s="29">
        <v>39356</v>
      </c>
      <c r="H718"/>
      <c r="I718" s="33" t="str">
        <f>IF(ISBLANK(H719),"",Long1[[#This Row],[Adj Close]]/H719-1)</f>
        <v/>
      </c>
      <c r="J718" s="37">
        <v>39356</v>
      </c>
      <c r="K718"/>
      <c r="L718" s="36" t="str">
        <f>IF(ISBLANK(K719),"",Long2[[#This Row],[Adj Close]]/K719-1)</f>
        <v/>
      </c>
      <c r="M718" s="29">
        <v>39356</v>
      </c>
      <c r="O718" s="33" t="str">
        <f>IF(ISBLANK(N719),"",Long3[[#This Row],[Adj Close]]/N719-1)</f>
        <v/>
      </c>
      <c r="P718" s="37">
        <v>39356</v>
      </c>
      <c r="R718" s="36" t="str">
        <f>IF(ISBLANK(Q719),"",Long4[[#This Row],[Adj Close]]/Q719-1)</f>
        <v/>
      </c>
      <c r="V718" s="37">
        <v>39356</v>
      </c>
      <c r="X718" s="36" t="str">
        <f>IF(ISBLANK(W719),"",Long6[[#This Row],[Adj Close]]/W719-1)</f>
        <v/>
      </c>
      <c r="AE718" s="29">
        <v>39356</v>
      </c>
      <c r="AG718" s="33" t="str">
        <f>IF(ISBLANK(AF719),"",Short0[[#This Row],[Adj Close]]/AF719-1)</f>
        <v/>
      </c>
      <c r="AH718" s="37">
        <v>39356</v>
      </c>
      <c r="AJ718" s="36" t="str">
        <f>IF(ISBLANK(AI719),"",Short1[[#This Row],[Adj Close]]/AI719-1)</f>
        <v/>
      </c>
      <c r="AK718" s="29">
        <v>39356</v>
      </c>
      <c r="AM718" s="33" t="str">
        <f>IF(ISBLANK(AL719),"",Short2[[#This Row],[Adj Close]]/AL719-1)</f>
        <v/>
      </c>
    </row>
    <row r="719" spans="1:39" x14ac:dyDescent="0.25">
      <c r="A719" s="37">
        <v>39349</v>
      </c>
      <c r="B719" s="39">
        <v>1526.75</v>
      </c>
      <c r="C719" s="36">
        <f>IF(ISBLANK(B720), "", GSPC[[#This Row],[Adj Close]]/B720-1)</f>
        <v>6.5541536949043078E-4</v>
      </c>
      <c r="D719" s="37">
        <v>39349</v>
      </c>
      <c r="E719"/>
      <c r="F719" s="36" t="str">
        <f>IF(ISBLANK(E720), "", Long0[[#This Row],[Adj Close]]/E720-1)</f>
        <v/>
      </c>
      <c r="G719" s="29">
        <v>39349</v>
      </c>
      <c r="H719"/>
      <c r="I719" s="33" t="str">
        <f>IF(ISBLANK(H720),"",Long1[[#This Row],[Adj Close]]/H720-1)</f>
        <v/>
      </c>
      <c r="J719" s="37">
        <v>39349</v>
      </c>
      <c r="K719"/>
      <c r="L719" s="36" t="str">
        <f>IF(ISBLANK(K720),"",Long2[[#This Row],[Adj Close]]/K720-1)</f>
        <v/>
      </c>
      <c r="M719" s="29">
        <v>39349</v>
      </c>
      <c r="O719" s="33" t="str">
        <f>IF(ISBLANK(N720),"",Long3[[#This Row],[Adj Close]]/N720-1)</f>
        <v/>
      </c>
      <c r="P719" s="37">
        <v>39349</v>
      </c>
      <c r="R719" s="36" t="str">
        <f>IF(ISBLANK(Q720),"",Long4[[#This Row],[Adj Close]]/Q720-1)</f>
        <v/>
      </c>
      <c r="V719" s="37">
        <v>39349</v>
      </c>
      <c r="X719" s="36" t="str">
        <f>IF(ISBLANK(W720),"",Long6[[#This Row],[Adj Close]]/W720-1)</f>
        <v/>
      </c>
      <c r="AE719" s="29">
        <v>39349</v>
      </c>
      <c r="AG719" s="33" t="str">
        <f>IF(ISBLANK(AF720),"",Short0[[#This Row],[Adj Close]]/AF720-1)</f>
        <v/>
      </c>
      <c r="AH719" s="37">
        <v>39349</v>
      </c>
      <c r="AJ719" s="36" t="str">
        <f>IF(ISBLANK(AI720),"",Short1[[#This Row],[Adj Close]]/AI720-1)</f>
        <v/>
      </c>
      <c r="AK719" s="29">
        <v>39349</v>
      </c>
      <c r="AM719" s="33" t="str">
        <f>IF(ISBLANK(AL720),"",Short2[[#This Row],[Adj Close]]/AL720-1)</f>
        <v/>
      </c>
    </row>
    <row r="720" spans="1:39" x14ac:dyDescent="0.25">
      <c r="A720" s="37">
        <v>39342</v>
      </c>
      <c r="B720" s="39">
        <v>1525.75</v>
      </c>
      <c r="C720" s="36">
        <f>IF(ISBLANK(B721), "", GSPC[[#This Row],[Adj Close]]/B721-1)</f>
        <v>2.7960249284150196E-2</v>
      </c>
      <c r="D720" s="37">
        <v>39342</v>
      </c>
      <c r="E720"/>
      <c r="F720" s="36" t="str">
        <f>IF(ISBLANK(E721), "", Long0[[#This Row],[Adj Close]]/E721-1)</f>
        <v/>
      </c>
      <c r="G720" s="29">
        <v>39342</v>
      </c>
      <c r="H720"/>
      <c r="I720" s="33" t="str">
        <f>IF(ISBLANK(H721),"",Long1[[#This Row],[Adj Close]]/H721-1)</f>
        <v/>
      </c>
      <c r="J720" s="37">
        <v>39342</v>
      </c>
      <c r="K720"/>
      <c r="L720" s="36" t="str">
        <f>IF(ISBLANK(K721),"",Long2[[#This Row],[Adj Close]]/K721-1)</f>
        <v/>
      </c>
      <c r="M720" s="29">
        <v>39342</v>
      </c>
      <c r="O720" s="33" t="str">
        <f>IF(ISBLANK(N721),"",Long3[[#This Row],[Adj Close]]/N721-1)</f>
        <v/>
      </c>
      <c r="P720" s="37">
        <v>39342</v>
      </c>
      <c r="R720" s="36" t="str">
        <f>IF(ISBLANK(Q721),"",Long4[[#This Row],[Adj Close]]/Q721-1)</f>
        <v/>
      </c>
      <c r="V720" s="37">
        <v>39342</v>
      </c>
      <c r="X720" s="36" t="str">
        <f>IF(ISBLANK(W721),"",Long6[[#This Row],[Adj Close]]/W721-1)</f>
        <v/>
      </c>
      <c r="AE720" s="29">
        <v>39342</v>
      </c>
      <c r="AG720" s="33" t="str">
        <f>IF(ISBLANK(AF721),"",Short0[[#This Row],[Adj Close]]/AF721-1)</f>
        <v/>
      </c>
      <c r="AH720" s="37">
        <v>39342</v>
      </c>
      <c r="AJ720" s="36" t="str">
        <f>IF(ISBLANK(AI721),"",Short1[[#This Row],[Adj Close]]/AI721-1)</f>
        <v/>
      </c>
      <c r="AK720" s="29">
        <v>39342</v>
      </c>
      <c r="AM720" s="33" t="str">
        <f>IF(ISBLANK(AL721),"",Short2[[#This Row],[Adj Close]]/AL721-1)</f>
        <v/>
      </c>
    </row>
    <row r="721" spans="1:39" x14ac:dyDescent="0.25">
      <c r="A721" s="37">
        <v>39335</v>
      </c>
      <c r="B721" s="39">
        <v>1484.25</v>
      </c>
      <c r="C721" s="36">
        <f>IF(ISBLANK(B722), "", GSPC[[#This Row],[Adj Close]]/B722-1)</f>
        <v>2.1120670059569413E-2</v>
      </c>
      <c r="D721" s="37">
        <v>39335</v>
      </c>
      <c r="E721"/>
      <c r="F721" s="36" t="str">
        <f>IF(ISBLANK(E722), "", Long0[[#This Row],[Adj Close]]/E722-1)</f>
        <v/>
      </c>
      <c r="G721" s="29">
        <v>39335</v>
      </c>
      <c r="H721"/>
      <c r="I721" s="33" t="str">
        <f>IF(ISBLANK(H722),"",Long1[[#This Row],[Adj Close]]/H722-1)</f>
        <v/>
      </c>
      <c r="J721" s="37">
        <v>39335</v>
      </c>
      <c r="K721"/>
      <c r="L721" s="36" t="str">
        <f>IF(ISBLANK(K722),"",Long2[[#This Row],[Adj Close]]/K722-1)</f>
        <v/>
      </c>
      <c r="M721" s="29">
        <v>39335</v>
      </c>
      <c r="O721" s="33" t="str">
        <f>IF(ISBLANK(N722),"",Long3[[#This Row],[Adj Close]]/N722-1)</f>
        <v/>
      </c>
      <c r="P721" s="37">
        <v>39335</v>
      </c>
      <c r="R721" s="36" t="str">
        <f>IF(ISBLANK(Q722),"",Long4[[#This Row],[Adj Close]]/Q722-1)</f>
        <v/>
      </c>
      <c r="V721" s="37">
        <v>39335</v>
      </c>
      <c r="X721" s="36" t="str">
        <f>IF(ISBLANK(W722),"",Long6[[#This Row],[Adj Close]]/W722-1)</f>
        <v/>
      </c>
      <c r="AE721" s="29">
        <v>39335</v>
      </c>
      <c r="AG721" s="33" t="str">
        <f>IF(ISBLANK(AF722),"",Short0[[#This Row],[Adj Close]]/AF722-1)</f>
        <v/>
      </c>
      <c r="AH721" s="37">
        <v>39335</v>
      </c>
      <c r="AJ721" s="36" t="str">
        <f>IF(ISBLANK(AI722),"",Short1[[#This Row],[Adj Close]]/AI722-1)</f>
        <v/>
      </c>
      <c r="AK721" s="29">
        <v>39335</v>
      </c>
      <c r="AM721" s="33" t="str">
        <f>IF(ISBLANK(AL722),"",Short2[[#This Row],[Adj Close]]/AL722-1)</f>
        <v/>
      </c>
    </row>
    <row r="722" spans="1:39" x14ac:dyDescent="0.25">
      <c r="A722" s="37">
        <v>39328</v>
      </c>
      <c r="B722" s="39">
        <v>1453.5500489999999</v>
      </c>
      <c r="C722" s="36">
        <f>IF(ISBLANK(B723), "", GSPC[[#This Row],[Adj Close]]/B723-1)</f>
        <v>-1.3867082638736261E-2</v>
      </c>
      <c r="D722" s="37">
        <v>39328</v>
      </c>
      <c r="E722"/>
      <c r="F722" s="36" t="str">
        <f>IF(ISBLANK(E723), "", Long0[[#This Row],[Adj Close]]/E723-1)</f>
        <v/>
      </c>
      <c r="G722" s="29">
        <v>39328</v>
      </c>
      <c r="H722"/>
      <c r="I722" s="33" t="str">
        <f>IF(ISBLANK(H723),"",Long1[[#This Row],[Adj Close]]/H723-1)</f>
        <v/>
      </c>
      <c r="J722" s="37">
        <v>39328</v>
      </c>
      <c r="K722"/>
      <c r="L722" s="36" t="str">
        <f>IF(ISBLANK(K723),"",Long2[[#This Row],[Adj Close]]/K723-1)</f>
        <v/>
      </c>
      <c r="M722" s="29">
        <v>39328</v>
      </c>
      <c r="O722" s="33" t="str">
        <f>IF(ISBLANK(N723),"",Long3[[#This Row],[Adj Close]]/N723-1)</f>
        <v/>
      </c>
      <c r="P722" s="37">
        <v>39328</v>
      </c>
      <c r="R722" s="36" t="str">
        <f>IF(ISBLANK(Q723),"",Long4[[#This Row],[Adj Close]]/Q723-1)</f>
        <v/>
      </c>
      <c r="V722" s="37">
        <v>39328</v>
      </c>
      <c r="X722" s="36" t="str">
        <f>IF(ISBLANK(W723),"",Long6[[#This Row],[Adj Close]]/W723-1)</f>
        <v/>
      </c>
      <c r="AE722" s="29">
        <v>39328</v>
      </c>
      <c r="AG722" s="33" t="str">
        <f>IF(ISBLANK(AF723),"",Short0[[#This Row],[Adj Close]]/AF723-1)</f>
        <v/>
      </c>
      <c r="AH722" s="37">
        <v>39328</v>
      </c>
      <c r="AJ722" s="36" t="str">
        <f>IF(ISBLANK(AI723),"",Short1[[#This Row],[Adj Close]]/AI723-1)</f>
        <v/>
      </c>
      <c r="AK722" s="29">
        <v>39328</v>
      </c>
      <c r="AM722" s="33" t="str">
        <f>IF(ISBLANK(AL723),"",Short2[[#This Row],[Adj Close]]/AL723-1)</f>
        <v/>
      </c>
    </row>
    <row r="723" spans="1:39" x14ac:dyDescent="0.25">
      <c r="A723" s="37">
        <v>39321</v>
      </c>
      <c r="B723" s="39">
        <v>1473.98999</v>
      </c>
      <c r="C723" s="36">
        <f>IF(ISBLANK(B724), "", GSPC[[#This Row],[Adj Close]]/B724-1)</f>
        <v>-3.6366865748145294E-3</v>
      </c>
      <c r="D723" s="37">
        <v>39321</v>
      </c>
      <c r="E723"/>
      <c r="F723" s="36" t="str">
        <f>IF(ISBLANK(E724), "", Long0[[#This Row],[Adj Close]]/E724-1)</f>
        <v/>
      </c>
      <c r="G723" s="29">
        <v>39321</v>
      </c>
      <c r="H723"/>
      <c r="I723" s="33" t="str">
        <f>IF(ISBLANK(H724),"",Long1[[#This Row],[Adj Close]]/H724-1)</f>
        <v/>
      </c>
      <c r="J723" s="37">
        <v>39321</v>
      </c>
      <c r="K723"/>
      <c r="L723" s="36" t="str">
        <f>IF(ISBLANK(K724),"",Long2[[#This Row],[Adj Close]]/K724-1)</f>
        <v/>
      </c>
      <c r="M723" s="29">
        <v>39321</v>
      </c>
      <c r="O723" s="33" t="str">
        <f>IF(ISBLANK(N724),"",Long3[[#This Row],[Adj Close]]/N724-1)</f>
        <v/>
      </c>
      <c r="P723" s="37">
        <v>39321</v>
      </c>
      <c r="R723" s="36" t="str">
        <f>IF(ISBLANK(Q724),"",Long4[[#This Row],[Adj Close]]/Q724-1)</f>
        <v/>
      </c>
      <c r="V723" s="37">
        <v>39321</v>
      </c>
      <c r="X723" s="36" t="str">
        <f>IF(ISBLANK(W724),"",Long6[[#This Row],[Adj Close]]/W724-1)</f>
        <v/>
      </c>
      <c r="AE723" s="29">
        <v>39321</v>
      </c>
      <c r="AG723" s="33" t="str">
        <f>IF(ISBLANK(AF724),"",Short0[[#This Row],[Adj Close]]/AF724-1)</f>
        <v/>
      </c>
      <c r="AH723" s="37">
        <v>39321</v>
      </c>
      <c r="AJ723" s="36" t="str">
        <f>IF(ISBLANK(AI724),"",Short1[[#This Row],[Adj Close]]/AI724-1)</f>
        <v/>
      </c>
      <c r="AK723" s="29">
        <v>39321</v>
      </c>
      <c r="AM723" s="33" t="str">
        <f>IF(ISBLANK(AL724),"",Short2[[#This Row],[Adj Close]]/AL724-1)</f>
        <v/>
      </c>
    </row>
    <row r="724" spans="1:39" x14ac:dyDescent="0.25">
      <c r="A724" s="37">
        <v>39314</v>
      </c>
      <c r="B724" s="39">
        <v>1479.369995</v>
      </c>
      <c r="C724" s="36">
        <f>IF(ISBLANK(B725), "", GSPC[[#This Row],[Adj Close]]/B725-1)</f>
        <v>2.3119946445963713E-2</v>
      </c>
      <c r="D724" s="37">
        <v>39314</v>
      </c>
      <c r="E724"/>
      <c r="F724" s="36" t="str">
        <f>IF(ISBLANK(E725), "", Long0[[#This Row],[Adj Close]]/E725-1)</f>
        <v/>
      </c>
      <c r="G724" s="29">
        <v>39314</v>
      </c>
      <c r="H724"/>
      <c r="I724" s="33" t="str">
        <f>IF(ISBLANK(H725),"",Long1[[#This Row],[Adj Close]]/H725-1)</f>
        <v/>
      </c>
      <c r="J724" s="37">
        <v>39314</v>
      </c>
      <c r="K724"/>
      <c r="L724" s="36" t="str">
        <f>IF(ISBLANK(K725),"",Long2[[#This Row],[Adj Close]]/K725-1)</f>
        <v/>
      </c>
      <c r="M724" s="29">
        <v>39314</v>
      </c>
      <c r="O724" s="33" t="str">
        <f>IF(ISBLANK(N725),"",Long3[[#This Row],[Adj Close]]/N725-1)</f>
        <v/>
      </c>
      <c r="P724" s="37">
        <v>39314</v>
      </c>
      <c r="R724" s="36" t="str">
        <f>IF(ISBLANK(Q725),"",Long4[[#This Row],[Adj Close]]/Q725-1)</f>
        <v/>
      </c>
      <c r="V724" s="37">
        <v>39314</v>
      </c>
      <c r="X724" s="36" t="str">
        <f>IF(ISBLANK(W725),"",Long6[[#This Row],[Adj Close]]/W725-1)</f>
        <v/>
      </c>
      <c r="AE724" s="29">
        <v>39314</v>
      </c>
      <c r="AG724" s="33" t="str">
        <f>IF(ISBLANK(AF725),"",Short0[[#This Row],[Adj Close]]/AF725-1)</f>
        <v/>
      </c>
      <c r="AH724" s="37">
        <v>39314</v>
      </c>
      <c r="AJ724" s="36" t="str">
        <f>IF(ISBLANK(AI725),"",Short1[[#This Row],[Adj Close]]/AI725-1)</f>
        <v/>
      </c>
      <c r="AK724" s="29">
        <v>39314</v>
      </c>
      <c r="AM724" s="33" t="str">
        <f>IF(ISBLANK(AL725),"",Short2[[#This Row],[Adj Close]]/AL725-1)</f>
        <v/>
      </c>
    </row>
    <row r="725" spans="1:39" x14ac:dyDescent="0.25">
      <c r="A725" s="37">
        <v>39307</v>
      </c>
      <c r="B725" s="39">
        <v>1445.9399410000001</v>
      </c>
      <c r="C725" s="36">
        <f>IF(ISBLANK(B726), "", GSPC[[#This Row],[Adj Close]]/B726-1)</f>
        <v>-5.2970982640428987E-3</v>
      </c>
      <c r="D725" s="37">
        <v>39307</v>
      </c>
      <c r="E725"/>
      <c r="F725" s="36" t="str">
        <f>IF(ISBLANK(E726), "", Long0[[#This Row],[Adj Close]]/E726-1)</f>
        <v/>
      </c>
      <c r="G725" s="29">
        <v>39307</v>
      </c>
      <c r="H725"/>
      <c r="I725" s="33" t="str">
        <f>IF(ISBLANK(H726),"",Long1[[#This Row],[Adj Close]]/H726-1)</f>
        <v/>
      </c>
      <c r="J725" s="37">
        <v>39307</v>
      </c>
      <c r="K725"/>
      <c r="L725" s="36" t="str">
        <f>IF(ISBLANK(K726),"",Long2[[#This Row],[Adj Close]]/K726-1)</f>
        <v/>
      </c>
      <c r="M725" s="29">
        <v>39307</v>
      </c>
      <c r="O725" s="33" t="str">
        <f>IF(ISBLANK(N726),"",Long3[[#This Row],[Adj Close]]/N726-1)</f>
        <v/>
      </c>
      <c r="P725" s="37">
        <v>39307</v>
      </c>
      <c r="R725" s="36" t="str">
        <f>IF(ISBLANK(Q726),"",Long4[[#This Row],[Adj Close]]/Q726-1)</f>
        <v/>
      </c>
      <c r="V725" s="37">
        <v>39307</v>
      </c>
      <c r="X725" s="36" t="str">
        <f>IF(ISBLANK(W726),"",Long6[[#This Row],[Adj Close]]/W726-1)</f>
        <v/>
      </c>
      <c r="AE725" s="29">
        <v>39307</v>
      </c>
      <c r="AG725" s="33" t="str">
        <f>IF(ISBLANK(AF726),"",Short0[[#This Row],[Adj Close]]/AF726-1)</f>
        <v/>
      </c>
      <c r="AH725" s="37">
        <v>39307</v>
      </c>
      <c r="AJ725" s="36" t="str">
        <f>IF(ISBLANK(AI726),"",Short1[[#This Row],[Adj Close]]/AI726-1)</f>
        <v/>
      </c>
      <c r="AK725" s="29">
        <v>39307</v>
      </c>
      <c r="AM725" s="33" t="str">
        <f>IF(ISBLANK(AL726),"",Short2[[#This Row],[Adj Close]]/AL726-1)</f>
        <v/>
      </c>
    </row>
    <row r="726" spans="1:39" x14ac:dyDescent="0.25">
      <c r="A726" s="37">
        <v>39300</v>
      </c>
      <c r="B726" s="39">
        <v>1453.6400149999999</v>
      </c>
      <c r="C726" s="36">
        <f>IF(ISBLANK(B727), "", GSPC[[#This Row],[Adj Close]]/B727-1)</f>
        <v>1.4360846826169338E-2</v>
      </c>
      <c r="D726" s="37">
        <v>39300</v>
      </c>
      <c r="E726"/>
      <c r="F726" s="36" t="str">
        <f>IF(ISBLANK(E727), "", Long0[[#This Row],[Adj Close]]/E727-1)</f>
        <v/>
      </c>
      <c r="G726" s="29">
        <v>39300</v>
      </c>
      <c r="H726"/>
      <c r="I726" s="33" t="str">
        <f>IF(ISBLANK(H727),"",Long1[[#This Row],[Adj Close]]/H727-1)</f>
        <v/>
      </c>
      <c r="J726" s="37">
        <v>39300</v>
      </c>
      <c r="K726"/>
      <c r="L726" s="36" t="str">
        <f>IF(ISBLANK(K727),"",Long2[[#This Row],[Adj Close]]/K727-1)</f>
        <v/>
      </c>
      <c r="M726" s="29">
        <v>39300</v>
      </c>
      <c r="O726" s="33" t="str">
        <f>IF(ISBLANK(N727),"",Long3[[#This Row],[Adj Close]]/N727-1)</f>
        <v/>
      </c>
      <c r="P726" s="37">
        <v>39300</v>
      </c>
      <c r="R726" s="36" t="str">
        <f>IF(ISBLANK(Q727),"",Long4[[#This Row],[Adj Close]]/Q727-1)</f>
        <v/>
      </c>
      <c r="V726" s="37">
        <v>39300</v>
      </c>
      <c r="X726" s="36" t="str">
        <f>IF(ISBLANK(W727),"",Long6[[#This Row],[Adj Close]]/W727-1)</f>
        <v/>
      </c>
      <c r="AE726" s="29">
        <v>39300</v>
      </c>
      <c r="AG726" s="33" t="str">
        <f>IF(ISBLANK(AF727),"",Short0[[#This Row],[Adj Close]]/AF727-1)</f>
        <v/>
      </c>
      <c r="AH726" s="37">
        <v>39300</v>
      </c>
      <c r="AJ726" s="36" t="str">
        <f>IF(ISBLANK(AI727),"",Short1[[#This Row],[Adj Close]]/AI727-1)</f>
        <v/>
      </c>
      <c r="AK726" s="29">
        <v>39300</v>
      </c>
      <c r="AM726" s="33" t="str">
        <f>IF(ISBLANK(AL727),"",Short2[[#This Row],[Adj Close]]/AL727-1)</f>
        <v/>
      </c>
    </row>
    <row r="727" spans="1:39" x14ac:dyDescent="0.25">
      <c r="A727" s="37">
        <v>39293</v>
      </c>
      <c r="B727" s="39">
        <v>1433.0600589999999</v>
      </c>
      <c r="C727" s="36">
        <f>IF(ISBLANK(B728), "", GSPC[[#This Row],[Adj Close]]/B728-1)</f>
        <v>-1.7745565557101273E-2</v>
      </c>
      <c r="D727" s="37">
        <v>39293</v>
      </c>
      <c r="E727"/>
      <c r="F727" s="36" t="str">
        <f>IF(ISBLANK(E728), "", Long0[[#This Row],[Adj Close]]/E728-1)</f>
        <v/>
      </c>
      <c r="G727" s="29">
        <v>39293</v>
      </c>
      <c r="H727"/>
      <c r="I727" s="33" t="str">
        <f>IF(ISBLANK(H728),"",Long1[[#This Row],[Adj Close]]/H728-1)</f>
        <v/>
      </c>
      <c r="J727" s="37">
        <v>39293</v>
      </c>
      <c r="K727"/>
      <c r="L727" s="36" t="str">
        <f>IF(ISBLANK(K728),"",Long2[[#This Row],[Adj Close]]/K728-1)</f>
        <v/>
      </c>
      <c r="M727" s="29">
        <v>39293</v>
      </c>
      <c r="O727" s="33" t="str">
        <f>IF(ISBLANK(N728),"",Long3[[#This Row],[Adj Close]]/N728-1)</f>
        <v/>
      </c>
      <c r="P727" s="37">
        <v>39293</v>
      </c>
      <c r="R727" s="36" t="str">
        <f>IF(ISBLANK(Q728),"",Long4[[#This Row],[Adj Close]]/Q728-1)</f>
        <v/>
      </c>
      <c r="V727" s="37">
        <v>39293</v>
      </c>
      <c r="X727" s="36" t="str">
        <f>IF(ISBLANK(W728),"",Long6[[#This Row],[Adj Close]]/W728-1)</f>
        <v/>
      </c>
      <c r="AE727" s="29">
        <v>39293</v>
      </c>
      <c r="AG727" s="33" t="str">
        <f>IF(ISBLANK(AF728),"",Short0[[#This Row],[Adj Close]]/AF728-1)</f>
        <v/>
      </c>
      <c r="AH727" s="37">
        <v>39293</v>
      </c>
      <c r="AJ727" s="36" t="str">
        <f>IF(ISBLANK(AI728),"",Short1[[#This Row],[Adj Close]]/AI728-1)</f>
        <v/>
      </c>
      <c r="AK727" s="29">
        <v>39293</v>
      </c>
      <c r="AM727" s="33" t="str">
        <f>IF(ISBLANK(AL728),"",Short2[[#This Row],[Adj Close]]/AL728-1)</f>
        <v/>
      </c>
    </row>
    <row r="728" spans="1:39" x14ac:dyDescent="0.25">
      <c r="A728" s="37">
        <v>39286</v>
      </c>
      <c r="B728" s="39">
        <v>1458.9499510000001</v>
      </c>
      <c r="C728" s="36">
        <f>IF(ISBLANK(B729), "", GSPC[[#This Row],[Adj Close]]/B729-1)</f>
        <v>-4.8986393439588882E-2</v>
      </c>
      <c r="D728" s="37">
        <v>39286</v>
      </c>
      <c r="E728"/>
      <c r="F728" s="36" t="str">
        <f>IF(ISBLANK(E729), "", Long0[[#This Row],[Adj Close]]/E729-1)</f>
        <v/>
      </c>
      <c r="G728" s="29">
        <v>39286</v>
      </c>
      <c r="H728"/>
      <c r="I728" s="33" t="str">
        <f>IF(ISBLANK(H729),"",Long1[[#This Row],[Adj Close]]/H729-1)</f>
        <v/>
      </c>
      <c r="J728" s="37">
        <v>39286</v>
      </c>
      <c r="K728"/>
      <c r="L728" s="36" t="str">
        <f>IF(ISBLANK(K729),"",Long2[[#This Row],[Adj Close]]/K729-1)</f>
        <v/>
      </c>
      <c r="M728" s="29">
        <v>39286</v>
      </c>
      <c r="O728" s="33" t="str">
        <f>IF(ISBLANK(N729),"",Long3[[#This Row],[Adj Close]]/N729-1)</f>
        <v/>
      </c>
      <c r="P728" s="37">
        <v>39286</v>
      </c>
      <c r="R728" s="36" t="str">
        <f>IF(ISBLANK(Q729),"",Long4[[#This Row],[Adj Close]]/Q729-1)</f>
        <v/>
      </c>
      <c r="V728" s="37">
        <v>39286</v>
      </c>
      <c r="X728" s="36" t="str">
        <f>IF(ISBLANK(W729),"",Long6[[#This Row],[Adj Close]]/W729-1)</f>
        <v/>
      </c>
      <c r="AE728" s="29">
        <v>39286</v>
      </c>
      <c r="AG728" s="33" t="str">
        <f>IF(ISBLANK(AF729),"",Short0[[#This Row],[Adj Close]]/AF729-1)</f>
        <v/>
      </c>
      <c r="AH728" s="37">
        <v>39286</v>
      </c>
      <c r="AJ728" s="36" t="str">
        <f>IF(ISBLANK(AI729),"",Short1[[#This Row],[Adj Close]]/AI729-1)</f>
        <v/>
      </c>
      <c r="AK728" s="29">
        <v>39286</v>
      </c>
      <c r="AM728" s="33" t="str">
        <f>IF(ISBLANK(AL729),"",Short2[[#This Row],[Adj Close]]/AL729-1)</f>
        <v/>
      </c>
    </row>
    <row r="729" spans="1:39" x14ac:dyDescent="0.25">
      <c r="A729" s="37">
        <v>39279</v>
      </c>
      <c r="B729" s="39">
        <v>1534.099976</v>
      </c>
      <c r="C729" s="36">
        <f>IF(ISBLANK(B730), "", GSPC[[#This Row],[Adj Close]]/B730-1)</f>
        <v>-1.1851867310789022E-2</v>
      </c>
      <c r="D729" s="37">
        <v>39279</v>
      </c>
      <c r="E729"/>
      <c r="F729" s="36" t="str">
        <f>IF(ISBLANK(E730), "", Long0[[#This Row],[Adj Close]]/E730-1)</f>
        <v/>
      </c>
      <c r="G729" s="29">
        <v>39279</v>
      </c>
      <c r="H729"/>
      <c r="I729" s="33" t="str">
        <f>IF(ISBLANK(H730),"",Long1[[#This Row],[Adj Close]]/H730-1)</f>
        <v/>
      </c>
      <c r="J729" s="37">
        <v>39279</v>
      </c>
      <c r="K729"/>
      <c r="L729" s="36" t="str">
        <f>IF(ISBLANK(K730),"",Long2[[#This Row],[Adj Close]]/K730-1)</f>
        <v/>
      </c>
      <c r="M729" s="29">
        <v>39279</v>
      </c>
      <c r="O729" s="33" t="str">
        <f>IF(ISBLANK(N730),"",Long3[[#This Row],[Adj Close]]/N730-1)</f>
        <v/>
      </c>
      <c r="P729" s="37">
        <v>39279</v>
      </c>
      <c r="R729" s="36" t="str">
        <f>IF(ISBLANK(Q730),"",Long4[[#This Row],[Adj Close]]/Q730-1)</f>
        <v/>
      </c>
      <c r="V729" s="37">
        <v>39279</v>
      </c>
      <c r="X729" s="36" t="str">
        <f>IF(ISBLANK(W730),"",Long6[[#This Row],[Adj Close]]/W730-1)</f>
        <v/>
      </c>
      <c r="AE729" s="29">
        <v>39279</v>
      </c>
      <c r="AG729" s="33" t="str">
        <f>IF(ISBLANK(AF730),"",Short0[[#This Row],[Adj Close]]/AF730-1)</f>
        <v/>
      </c>
      <c r="AH729" s="37">
        <v>39279</v>
      </c>
      <c r="AJ729" s="36" t="str">
        <f>IF(ISBLANK(AI730),"",Short1[[#This Row],[Adj Close]]/AI730-1)</f>
        <v/>
      </c>
      <c r="AK729" s="29">
        <v>39279</v>
      </c>
      <c r="AM729" s="33" t="str">
        <f>IF(ISBLANK(AL730),"",Short2[[#This Row],[Adj Close]]/AL730-1)</f>
        <v/>
      </c>
    </row>
    <row r="730" spans="1:39" x14ac:dyDescent="0.25">
      <c r="A730" s="37">
        <v>39272</v>
      </c>
      <c r="B730" s="39">
        <v>1552.5</v>
      </c>
      <c r="C730" s="36">
        <f>IF(ISBLANK(B731), "", GSPC[[#This Row],[Adj Close]]/B731-1)</f>
        <v>1.4414194512974987E-2</v>
      </c>
      <c r="D730" s="37">
        <v>39272</v>
      </c>
      <c r="E730"/>
      <c r="F730" s="36" t="str">
        <f>IF(ISBLANK(E731), "", Long0[[#This Row],[Adj Close]]/E731-1)</f>
        <v/>
      </c>
      <c r="G730" s="29">
        <v>39272</v>
      </c>
      <c r="H730"/>
      <c r="I730" s="33" t="str">
        <f>IF(ISBLANK(H731),"",Long1[[#This Row],[Adj Close]]/H731-1)</f>
        <v/>
      </c>
      <c r="J730" s="37">
        <v>39272</v>
      </c>
      <c r="K730"/>
      <c r="L730" s="36" t="str">
        <f>IF(ISBLANK(K731),"",Long2[[#This Row],[Adj Close]]/K731-1)</f>
        <v/>
      </c>
      <c r="M730" s="29">
        <v>39272</v>
      </c>
      <c r="O730" s="33" t="str">
        <f>IF(ISBLANK(N731),"",Long3[[#This Row],[Adj Close]]/N731-1)</f>
        <v/>
      </c>
      <c r="P730" s="37">
        <v>39272</v>
      </c>
      <c r="R730" s="36" t="str">
        <f>IF(ISBLANK(Q731),"",Long4[[#This Row],[Adj Close]]/Q731-1)</f>
        <v/>
      </c>
      <c r="V730" s="37">
        <v>39272</v>
      </c>
      <c r="X730" s="36" t="str">
        <f>IF(ISBLANK(W731),"",Long6[[#This Row],[Adj Close]]/W731-1)</f>
        <v/>
      </c>
      <c r="AE730" s="29">
        <v>39272</v>
      </c>
      <c r="AG730" s="33" t="str">
        <f>IF(ISBLANK(AF731),"",Short0[[#This Row],[Adj Close]]/AF731-1)</f>
        <v/>
      </c>
      <c r="AH730" s="37">
        <v>39272</v>
      </c>
      <c r="AJ730" s="36" t="str">
        <f>IF(ISBLANK(AI731),"",Short1[[#This Row],[Adj Close]]/AI731-1)</f>
        <v/>
      </c>
      <c r="AK730" s="29">
        <v>39272</v>
      </c>
      <c r="AM730" s="33" t="str">
        <f>IF(ISBLANK(AL731),"",Short2[[#This Row],[Adj Close]]/AL731-1)</f>
        <v/>
      </c>
    </row>
    <row r="731" spans="1:39" x14ac:dyDescent="0.25">
      <c r="A731" s="37">
        <v>39265</v>
      </c>
      <c r="B731" s="39">
        <v>1530.4399410000001</v>
      </c>
      <c r="C731" s="36">
        <f>IF(ISBLANK(B732), "", GSPC[[#This Row],[Adj Close]]/B732-1)</f>
        <v>1.8019732884873019E-2</v>
      </c>
      <c r="D731" s="37">
        <v>39265</v>
      </c>
      <c r="E731"/>
      <c r="F731" s="36" t="str">
        <f>IF(ISBLANK(E732), "", Long0[[#This Row],[Adj Close]]/E732-1)</f>
        <v/>
      </c>
      <c r="G731" s="29">
        <v>39265</v>
      </c>
      <c r="H731"/>
      <c r="I731" s="33" t="str">
        <f>IF(ISBLANK(H732),"",Long1[[#This Row],[Adj Close]]/H732-1)</f>
        <v/>
      </c>
      <c r="J731" s="37">
        <v>39265</v>
      </c>
      <c r="K731"/>
      <c r="L731" s="36" t="str">
        <f>IF(ISBLANK(K732),"",Long2[[#This Row],[Adj Close]]/K732-1)</f>
        <v/>
      </c>
      <c r="M731" s="29">
        <v>39265</v>
      </c>
      <c r="O731" s="33" t="str">
        <f>IF(ISBLANK(N732),"",Long3[[#This Row],[Adj Close]]/N732-1)</f>
        <v/>
      </c>
      <c r="P731" s="37">
        <v>39265</v>
      </c>
      <c r="R731" s="36" t="str">
        <f>IF(ISBLANK(Q732),"",Long4[[#This Row],[Adj Close]]/Q732-1)</f>
        <v/>
      </c>
      <c r="V731" s="37">
        <v>39265</v>
      </c>
      <c r="X731" s="36" t="str">
        <f>IF(ISBLANK(W732),"",Long6[[#This Row],[Adj Close]]/W732-1)</f>
        <v/>
      </c>
      <c r="AE731" s="29">
        <v>39265</v>
      </c>
      <c r="AG731" s="33" t="str">
        <f>IF(ISBLANK(AF732),"",Short0[[#This Row],[Adj Close]]/AF732-1)</f>
        <v/>
      </c>
      <c r="AH731" s="37">
        <v>39265</v>
      </c>
      <c r="AJ731" s="36" t="str">
        <f>IF(ISBLANK(AI732),"",Short1[[#This Row],[Adj Close]]/AI732-1)</f>
        <v/>
      </c>
      <c r="AK731" s="29">
        <v>39265</v>
      </c>
      <c r="AM731" s="33" t="str">
        <f>IF(ISBLANK(AL732),"",Short2[[#This Row],[Adj Close]]/AL732-1)</f>
        <v/>
      </c>
    </row>
    <row r="732" spans="1:39" x14ac:dyDescent="0.25">
      <c r="A732" s="37">
        <v>39258</v>
      </c>
      <c r="B732" s="39">
        <v>1503.349976</v>
      </c>
      <c r="C732" s="36">
        <f>IF(ISBLANK(B733), "", GSPC[[#This Row],[Adj Close]]/B733-1)</f>
        <v>5.2571409393498136E-4</v>
      </c>
      <c r="D732" s="37">
        <v>39258</v>
      </c>
      <c r="E732"/>
      <c r="F732" s="36" t="str">
        <f>IF(ISBLANK(E733), "", Long0[[#This Row],[Adj Close]]/E733-1)</f>
        <v/>
      </c>
      <c r="G732" s="29">
        <v>39258</v>
      </c>
      <c r="H732"/>
      <c r="I732" s="33" t="str">
        <f>IF(ISBLANK(H733),"",Long1[[#This Row],[Adj Close]]/H733-1)</f>
        <v/>
      </c>
      <c r="J732" s="37">
        <v>39258</v>
      </c>
      <c r="K732"/>
      <c r="L732" s="36" t="str">
        <f>IF(ISBLANK(K733),"",Long2[[#This Row],[Adj Close]]/K733-1)</f>
        <v/>
      </c>
      <c r="M732" s="29">
        <v>39258</v>
      </c>
      <c r="O732" s="33" t="str">
        <f>IF(ISBLANK(N733),"",Long3[[#This Row],[Adj Close]]/N733-1)</f>
        <v/>
      </c>
      <c r="P732" s="37">
        <v>39258</v>
      </c>
      <c r="R732" s="36" t="str">
        <f>IF(ISBLANK(Q733),"",Long4[[#This Row],[Adj Close]]/Q733-1)</f>
        <v/>
      </c>
      <c r="V732" s="37">
        <v>39258</v>
      </c>
      <c r="X732" s="36" t="str">
        <f>IF(ISBLANK(W733),"",Long6[[#This Row],[Adj Close]]/W733-1)</f>
        <v/>
      </c>
      <c r="AE732" s="29">
        <v>39258</v>
      </c>
      <c r="AG732" s="33" t="str">
        <f>IF(ISBLANK(AF733),"",Short0[[#This Row],[Adj Close]]/AF733-1)</f>
        <v/>
      </c>
      <c r="AH732" s="37">
        <v>39258</v>
      </c>
      <c r="AJ732" s="36" t="str">
        <f>IF(ISBLANK(AI733),"",Short1[[#This Row],[Adj Close]]/AI733-1)</f>
        <v/>
      </c>
      <c r="AK732" s="29">
        <v>39258</v>
      </c>
      <c r="AM732" s="33" t="str">
        <f>IF(ISBLANK(AL733),"",Short2[[#This Row],[Adj Close]]/AL733-1)</f>
        <v/>
      </c>
    </row>
    <row r="733" spans="1:39" x14ac:dyDescent="0.25">
      <c r="A733" s="37">
        <v>39251</v>
      </c>
      <c r="B733" s="39">
        <v>1502.5600589999999</v>
      </c>
      <c r="C733" s="36">
        <f>IF(ISBLANK(B734), "", GSPC[[#This Row],[Adj Close]]/B734-1)</f>
        <v>-1.979892774320513E-2</v>
      </c>
      <c r="D733" s="37">
        <v>39251</v>
      </c>
      <c r="E733"/>
      <c r="F733" s="36" t="str">
        <f>IF(ISBLANK(E734), "", Long0[[#This Row],[Adj Close]]/E734-1)</f>
        <v/>
      </c>
      <c r="G733" s="29">
        <v>39251</v>
      </c>
      <c r="H733"/>
      <c r="I733" s="33" t="str">
        <f>IF(ISBLANK(H734),"",Long1[[#This Row],[Adj Close]]/H734-1)</f>
        <v/>
      </c>
      <c r="J733" s="37">
        <v>39251</v>
      </c>
      <c r="K733"/>
      <c r="L733" s="36" t="str">
        <f>IF(ISBLANK(K734),"",Long2[[#This Row],[Adj Close]]/K734-1)</f>
        <v/>
      </c>
      <c r="M733" s="29">
        <v>39251</v>
      </c>
      <c r="O733" s="33" t="str">
        <f>IF(ISBLANK(N734),"",Long3[[#This Row],[Adj Close]]/N734-1)</f>
        <v/>
      </c>
      <c r="P733" s="37">
        <v>39251</v>
      </c>
      <c r="R733" s="36" t="str">
        <f>IF(ISBLANK(Q734),"",Long4[[#This Row],[Adj Close]]/Q734-1)</f>
        <v/>
      </c>
      <c r="V733" s="37">
        <v>39251</v>
      </c>
      <c r="X733" s="36" t="str">
        <f>IF(ISBLANK(W734),"",Long6[[#This Row],[Adj Close]]/W734-1)</f>
        <v/>
      </c>
      <c r="AE733" s="29">
        <v>39251</v>
      </c>
      <c r="AG733" s="33" t="str">
        <f>IF(ISBLANK(AF734),"",Short0[[#This Row],[Adj Close]]/AF734-1)</f>
        <v/>
      </c>
      <c r="AH733" s="37">
        <v>39251</v>
      </c>
      <c r="AJ733" s="36" t="str">
        <f>IF(ISBLANK(AI734),"",Short1[[#This Row],[Adj Close]]/AI734-1)</f>
        <v/>
      </c>
      <c r="AK733" s="29">
        <v>39251</v>
      </c>
      <c r="AM733" s="33" t="str">
        <f>IF(ISBLANK(AL734),"",Short2[[#This Row],[Adj Close]]/AL734-1)</f>
        <v/>
      </c>
    </row>
    <row r="734" spans="1:39" x14ac:dyDescent="0.25">
      <c r="A734" s="37">
        <v>39244</v>
      </c>
      <c r="B734" s="39">
        <v>1532.910034</v>
      </c>
      <c r="C734" s="36">
        <f>IF(ISBLANK(B735), "", GSPC[[#This Row],[Adj Close]]/B735-1)</f>
        <v>1.6741056904623353E-2</v>
      </c>
      <c r="D734" s="37">
        <v>39244</v>
      </c>
      <c r="E734"/>
      <c r="F734" s="36" t="str">
        <f>IF(ISBLANK(E735), "", Long0[[#This Row],[Adj Close]]/E735-1)</f>
        <v/>
      </c>
      <c r="G734" s="29">
        <v>39244</v>
      </c>
      <c r="H734"/>
      <c r="I734" s="33" t="str">
        <f>IF(ISBLANK(H735),"",Long1[[#This Row],[Adj Close]]/H735-1)</f>
        <v/>
      </c>
      <c r="J734" s="37">
        <v>39244</v>
      </c>
      <c r="K734"/>
      <c r="L734" s="36" t="str">
        <f>IF(ISBLANK(K735),"",Long2[[#This Row],[Adj Close]]/K735-1)</f>
        <v/>
      </c>
      <c r="M734" s="29">
        <v>39244</v>
      </c>
      <c r="O734" s="33" t="str">
        <f>IF(ISBLANK(N735),"",Long3[[#This Row],[Adj Close]]/N735-1)</f>
        <v/>
      </c>
      <c r="P734" s="37">
        <v>39244</v>
      </c>
      <c r="R734" s="36" t="str">
        <f>IF(ISBLANK(Q735),"",Long4[[#This Row],[Adj Close]]/Q735-1)</f>
        <v/>
      </c>
      <c r="V734" s="37">
        <v>39244</v>
      </c>
      <c r="X734" s="36" t="str">
        <f>IF(ISBLANK(W735),"",Long6[[#This Row],[Adj Close]]/W735-1)</f>
        <v/>
      </c>
      <c r="AE734" s="29">
        <v>39244</v>
      </c>
      <c r="AG734" s="33" t="str">
        <f>IF(ISBLANK(AF735),"",Short0[[#This Row],[Adj Close]]/AF735-1)</f>
        <v/>
      </c>
      <c r="AH734" s="37">
        <v>39244</v>
      </c>
      <c r="AJ734" s="36" t="str">
        <f>IF(ISBLANK(AI735),"",Short1[[#This Row],[Adj Close]]/AI735-1)</f>
        <v/>
      </c>
      <c r="AK734" s="29">
        <v>39244</v>
      </c>
      <c r="AM734" s="33" t="str">
        <f>IF(ISBLANK(AL735),"",Short2[[#This Row],[Adj Close]]/AL735-1)</f>
        <v/>
      </c>
    </row>
    <row r="735" spans="1:39" x14ac:dyDescent="0.25">
      <c r="A735" s="37">
        <v>39237</v>
      </c>
      <c r="B735" s="39">
        <v>1507.670044</v>
      </c>
      <c r="C735" s="36">
        <f>IF(ISBLANK(B736), "", GSPC[[#This Row],[Adj Close]]/B736-1)</f>
        <v>-1.8661183484437238E-2</v>
      </c>
      <c r="D735" s="37">
        <v>39237</v>
      </c>
      <c r="E735"/>
      <c r="F735" s="36" t="str">
        <f>IF(ISBLANK(E736), "", Long0[[#This Row],[Adj Close]]/E736-1)</f>
        <v/>
      </c>
      <c r="G735" s="29">
        <v>39237</v>
      </c>
      <c r="H735"/>
      <c r="I735" s="33" t="str">
        <f>IF(ISBLANK(H736),"",Long1[[#This Row],[Adj Close]]/H736-1)</f>
        <v/>
      </c>
      <c r="J735" s="37">
        <v>39237</v>
      </c>
      <c r="K735"/>
      <c r="L735" s="36" t="str">
        <f>IF(ISBLANK(K736),"",Long2[[#This Row],[Adj Close]]/K736-1)</f>
        <v/>
      </c>
      <c r="M735" s="29">
        <v>39237</v>
      </c>
      <c r="O735" s="33" t="str">
        <f>IF(ISBLANK(N736),"",Long3[[#This Row],[Adj Close]]/N736-1)</f>
        <v/>
      </c>
      <c r="P735" s="37">
        <v>39237</v>
      </c>
      <c r="R735" s="36" t="str">
        <f>IF(ISBLANK(Q736),"",Long4[[#This Row],[Adj Close]]/Q736-1)</f>
        <v/>
      </c>
      <c r="V735" s="37">
        <v>39237</v>
      </c>
      <c r="X735" s="36" t="str">
        <f>IF(ISBLANK(W736),"",Long6[[#This Row],[Adj Close]]/W736-1)</f>
        <v/>
      </c>
      <c r="AE735" s="29">
        <v>39237</v>
      </c>
      <c r="AG735" s="33" t="str">
        <f>IF(ISBLANK(AF736),"",Short0[[#This Row],[Adj Close]]/AF736-1)</f>
        <v/>
      </c>
      <c r="AH735" s="37">
        <v>39237</v>
      </c>
      <c r="AJ735" s="36" t="str">
        <f>IF(ISBLANK(AI736),"",Short1[[#This Row],[Adj Close]]/AI736-1)</f>
        <v/>
      </c>
      <c r="AK735" s="29">
        <v>39237</v>
      </c>
      <c r="AM735" s="33" t="str">
        <f>IF(ISBLANK(AL736),"",Short2[[#This Row],[Adj Close]]/AL736-1)</f>
        <v/>
      </c>
    </row>
    <row r="736" spans="1:39" x14ac:dyDescent="0.25">
      <c r="A736" s="37">
        <v>39230</v>
      </c>
      <c r="B736" s="39">
        <v>1536.339966</v>
      </c>
      <c r="C736" s="36">
        <f>IF(ISBLANK(B737), "", GSPC[[#This Row],[Adj Close]]/B737-1)</f>
        <v>1.3597399452374814E-2</v>
      </c>
      <c r="D736" s="37">
        <v>39230</v>
      </c>
      <c r="E736"/>
      <c r="F736" s="36" t="str">
        <f>IF(ISBLANK(E737), "", Long0[[#This Row],[Adj Close]]/E737-1)</f>
        <v/>
      </c>
      <c r="G736" s="29">
        <v>39230</v>
      </c>
      <c r="H736"/>
      <c r="I736" s="33" t="str">
        <f>IF(ISBLANK(H737),"",Long1[[#This Row],[Adj Close]]/H737-1)</f>
        <v/>
      </c>
      <c r="J736" s="37">
        <v>39230</v>
      </c>
      <c r="K736"/>
      <c r="L736" s="36" t="str">
        <f>IF(ISBLANK(K737),"",Long2[[#This Row],[Adj Close]]/K737-1)</f>
        <v/>
      </c>
      <c r="M736" s="29">
        <v>39230</v>
      </c>
      <c r="O736" s="33" t="str">
        <f>IF(ISBLANK(N737),"",Long3[[#This Row],[Adj Close]]/N737-1)</f>
        <v/>
      </c>
      <c r="P736" s="37">
        <v>39230</v>
      </c>
      <c r="R736" s="36" t="str">
        <f>IF(ISBLANK(Q737),"",Long4[[#This Row],[Adj Close]]/Q737-1)</f>
        <v/>
      </c>
      <c r="V736" s="37">
        <v>39230</v>
      </c>
      <c r="X736" s="36" t="str">
        <f>IF(ISBLANK(W737),"",Long6[[#This Row],[Adj Close]]/W737-1)</f>
        <v/>
      </c>
      <c r="AE736" s="29">
        <v>39230</v>
      </c>
      <c r="AG736" s="33" t="str">
        <f>IF(ISBLANK(AF737),"",Short0[[#This Row],[Adj Close]]/AF737-1)</f>
        <v/>
      </c>
      <c r="AH736" s="37">
        <v>39230</v>
      </c>
      <c r="AJ736" s="36" t="str">
        <f>IF(ISBLANK(AI737),"",Short1[[#This Row],[Adj Close]]/AI737-1)</f>
        <v/>
      </c>
      <c r="AK736" s="29">
        <v>39230</v>
      </c>
      <c r="AM736" s="33" t="str">
        <f>IF(ISBLANK(AL737),"",Short2[[#This Row],[Adj Close]]/AL737-1)</f>
        <v/>
      </c>
    </row>
    <row r="737" spans="1:39" x14ac:dyDescent="0.25">
      <c r="A737" s="37">
        <v>39223</v>
      </c>
      <c r="B737" s="39">
        <v>1515.7299800000001</v>
      </c>
      <c r="C737" s="36">
        <f>IF(ISBLANK(B738), "", GSPC[[#This Row],[Adj Close]]/B738-1)</f>
        <v>-4.6100935806927534E-3</v>
      </c>
      <c r="D737" s="37">
        <v>39223</v>
      </c>
      <c r="E737"/>
      <c r="F737" s="36" t="str">
        <f>IF(ISBLANK(E738), "", Long0[[#This Row],[Adj Close]]/E738-1)</f>
        <v/>
      </c>
      <c r="G737" s="29">
        <v>39223</v>
      </c>
      <c r="H737"/>
      <c r="I737" s="33" t="str">
        <f>IF(ISBLANK(H738),"",Long1[[#This Row],[Adj Close]]/H738-1)</f>
        <v/>
      </c>
      <c r="J737" s="37">
        <v>39223</v>
      </c>
      <c r="K737"/>
      <c r="L737" s="36" t="str">
        <f>IF(ISBLANK(K738),"",Long2[[#This Row],[Adj Close]]/K738-1)</f>
        <v/>
      </c>
      <c r="M737" s="29">
        <v>39223</v>
      </c>
      <c r="O737" s="33" t="str">
        <f>IF(ISBLANK(N738),"",Long3[[#This Row],[Adj Close]]/N738-1)</f>
        <v/>
      </c>
      <c r="P737" s="37">
        <v>39223</v>
      </c>
      <c r="R737" s="36" t="str">
        <f>IF(ISBLANK(Q738),"",Long4[[#This Row],[Adj Close]]/Q738-1)</f>
        <v/>
      </c>
      <c r="V737" s="37">
        <v>39223</v>
      </c>
      <c r="X737" s="36" t="str">
        <f>IF(ISBLANK(W738),"",Long6[[#This Row],[Adj Close]]/W738-1)</f>
        <v/>
      </c>
      <c r="AE737" s="29">
        <v>39223</v>
      </c>
      <c r="AG737" s="33" t="str">
        <f>IF(ISBLANK(AF738),"",Short0[[#This Row],[Adj Close]]/AF738-1)</f>
        <v/>
      </c>
      <c r="AH737" s="37">
        <v>39223</v>
      </c>
      <c r="AJ737" s="36" t="str">
        <f>IF(ISBLANK(AI738),"",Short1[[#This Row],[Adj Close]]/AI738-1)</f>
        <v/>
      </c>
      <c r="AK737" s="29">
        <v>39223</v>
      </c>
      <c r="AM737" s="33" t="str">
        <f>IF(ISBLANK(AL738),"",Short2[[#This Row],[Adj Close]]/AL738-1)</f>
        <v/>
      </c>
    </row>
    <row r="738" spans="1:39" x14ac:dyDescent="0.25">
      <c r="A738" s="37">
        <v>39216</v>
      </c>
      <c r="B738" s="39">
        <v>1522.75</v>
      </c>
      <c r="C738" s="36">
        <f>IF(ISBLANK(B739), "", GSPC[[#This Row],[Adj Close]]/B739-1)</f>
        <v>1.1222913483647012E-2</v>
      </c>
      <c r="D738" s="37">
        <v>39216</v>
      </c>
      <c r="E738"/>
      <c r="F738" s="36" t="str">
        <f>IF(ISBLANK(E739), "", Long0[[#This Row],[Adj Close]]/E739-1)</f>
        <v/>
      </c>
      <c r="G738" s="29">
        <v>39216</v>
      </c>
      <c r="H738"/>
      <c r="I738" s="33" t="str">
        <f>IF(ISBLANK(H739),"",Long1[[#This Row],[Adj Close]]/H739-1)</f>
        <v/>
      </c>
      <c r="J738" s="37">
        <v>39216</v>
      </c>
      <c r="K738"/>
      <c r="L738" s="36" t="str">
        <f>IF(ISBLANK(K739),"",Long2[[#This Row],[Adj Close]]/K739-1)</f>
        <v/>
      </c>
      <c r="M738" s="29">
        <v>39216</v>
      </c>
      <c r="O738" s="33" t="str">
        <f>IF(ISBLANK(N739),"",Long3[[#This Row],[Adj Close]]/N739-1)</f>
        <v/>
      </c>
      <c r="P738" s="37">
        <v>39216</v>
      </c>
      <c r="R738" s="36" t="str">
        <f>IF(ISBLANK(Q739),"",Long4[[#This Row],[Adj Close]]/Q739-1)</f>
        <v/>
      </c>
      <c r="V738" s="37">
        <v>39216</v>
      </c>
      <c r="X738" s="36" t="str">
        <f>IF(ISBLANK(W739),"",Long6[[#This Row],[Adj Close]]/W739-1)</f>
        <v/>
      </c>
      <c r="AE738" s="29">
        <v>39216</v>
      </c>
      <c r="AG738" s="33" t="str">
        <f>IF(ISBLANK(AF739),"",Short0[[#This Row],[Adj Close]]/AF739-1)</f>
        <v/>
      </c>
      <c r="AH738" s="37">
        <v>39216</v>
      </c>
      <c r="AJ738" s="36" t="str">
        <f>IF(ISBLANK(AI739),"",Short1[[#This Row],[Adj Close]]/AI739-1)</f>
        <v/>
      </c>
      <c r="AK738" s="29">
        <v>39216</v>
      </c>
      <c r="AM738" s="33" t="str">
        <f>IF(ISBLANK(AL739),"",Short2[[#This Row],[Adj Close]]/AL739-1)</f>
        <v/>
      </c>
    </row>
    <row r="739" spans="1:39" x14ac:dyDescent="0.25">
      <c r="A739" s="37">
        <v>39209</v>
      </c>
      <c r="B739" s="39">
        <v>1505.849976</v>
      </c>
      <c r="C739" s="36">
        <f>IF(ISBLANK(B740), "", GSPC[[#This Row],[Adj Close]]/B740-1)</f>
        <v>1.5274836994971785E-4</v>
      </c>
      <c r="D739" s="37">
        <v>39209</v>
      </c>
      <c r="E739"/>
      <c r="F739" s="36" t="str">
        <f>IF(ISBLANK(E740), "", Long0[[#This Row],[Adj Close]]/E740-1)</f>
        <v/>
      </c>
      <c r="G739" s="29">
        <v>39209</v>
      </c>
      <c r="H739"/>
      <c r="I739" s="33" t="str">
        <f>IF(ISBLANK(H740),"",Long1[[#This Row],[Adj Close]]/H740-1)</f>
        <v/>
      </c>
      <c r="J739" s="37">
        <v>39209</v>
      </c>
      <c r="K739"/>
      <c r="L739" s="36" t="str">
        <f>IF(ISBLANK(K740),"",Long2[[#This Row],[Adj Close]]/K740-1)</f>
        <v/>
      </c>
      <c r="M739" s="29">
        <v>39209</v>
      </c>
      <c r="O739" s="33" t="str">
        <f>IF(ISBLANK(N740),"",Long3[[#This Row],[Adj Close]]/N740-1)</f>
        <v/>
      </c>
      <c r="P739" s="37">
        <v>39209</v>
      </c>
      <c r="R739" s="36" t="str">
        <f>IF(ISBLANK(Q740),"",Long4[[#This Row],[Adj Close]]/Q740-1)</f>
        <v/>
      </c>
      <c r="V739" s="37">
        <v>39209</v>
      </c>
      <c r="X739" s="36" t="str">
        <f>IF(ISBLANK(W740),"",Long6[[#This Row],[Adj Close]]/W740-1)</f>
        <v/>
      </c>
      <c r="AE739" s="29">
        <v>39209</v>
      </c>
      <c r="AG739" s="33" t="str">
        <f>IF(ISBLANK(AF740),"",Short0[[#This Row],[Adj Close]]/AF740-1)</f>
        <v/>
      </c>
      <c r="AH739" s="37">
        <v>39209</v>
      </c>
      <c r="AJ739" s="36" t="str">
        <f>IF(ISBLANK(AI740),"",Short1[[#This Row],[Adj Close]]/AI740-1)</f>
        <v/>
      </c>
      <c r="AK739" s="29">
        <v>39209</v>
      </c>
      <c r="AM739" s="33" t="str">
        <f>IF(ISBLANK(AL740),"",Short2[[#This Row],[Adj Close]]/AL740-1)</f>
        <v/>
      </c>
    </row>
    <row r="740" spans="1:39" x14ac:dyDescent="0.25">
      <c r="A740" s="37">
        <v>39202</v>
      </c>
      <c r="B740" s="39">
        <v>1505.619995</v>
      </c>
      <c r="C740" s="36">
        <f>IF(ISBLANK(B741), "", GSPC[[#This Row],[Adj Close]]/B741-1)</f>
        <v>7.7305945621370942E-3</v>
      </c>
      <c r="D740" s="37">
        <v>39202</v>
      </c>
      <c r="E740"/>
      <c r="F740" s="36" t="str">
        <f>IF(ISBLANK(E741), "", Long0[[#This Row],[Adj Close]]/E741-1)</f>
        <v/>
      </c>
      <c r="G740" s="29">
        <v>39202</v>
      </c>
      <c r="H740"/>
      <c r="I740" s="33" t="str">
        <f>IF(ISBLANK(H741),"",Long1[[#This Row],[Adj Close]]/H741-1)</f>
        <v/>
      </c>
      <c r="J740" s="37">
        <v>39202</v>
      </c>
      <c r="K740"/>
      <c r="L740" s="36" t="str">
        <f>IF(ISBLANK(K741),"",Long2[[#This Row],[Adj Close]]/K741-1)</f>
        <v/>
      </c>
      <c r="M740" s="29">
        <v>39202</v>
      </c>
      <c r="O740" s="33" t="str">
        <f>IF(ISBLANK(N741),"",Long3[[#This Row],[Adj Close]]/N741-1)</f>
        <v/>
      </c>
      <c r="P740" s="37">
        <v>39202</v>
      </c>
      <c r="R740" s="36" t="str">
        <f>IF(ISBLANK(Q741),"",Long4[[#This Row],[Adj Close]]/Q741-1)</f>
        <v/>
      </c>
      <c r="V740" s="37">
        <v>39202</v>
      </c>
      <c r="X740" s="36" t="str">
        <f>IF(ISBLANK(W741),"",Long6[[#This Row],[Adj Close]]/W741-1)</f>
        <v/>
      </c>
      <c r="AE740" s="29">
        <v>39202</v>
      </c>
      <c r="AG740" s="33" t="str">
        <f>IF(ISBLANK(AF741),"",Short0[[#This Row],[Adj Close]]/AF741-1)</f>
        <v/>
      </c>
      <c r="AH740" s="37">
        <v>39202</v>
      </c>
      <c r="AJ740" s="36" t="str">
        <f>IF(ISBLANK(AI741),"",Short1[[#This Row],[Adj Close]]/AI741-1)</f>
        <v/>
      </c>
      <c r="AK740" s="29">
        <v>39202</v>
      </c>
      <c r="AM740" s="33" t="str">
        <f>IF(ISBLANK(AL741),"",Short2[[#This Row],[Adj Close]]/AL741-1)</f>
        <v/>
      </c>
    </row>
    <row r="741" spans="1:39" x14ac:dyDescent="0.25">
      <c r="A741" s="37">
        <v>39195</v>
      </c>
      <c r="B741" s="39">
        <v>1494.0699460000001</v>
      </c>
      <c r="C741" s="36">
        <f>IF(ISBLANK(B742), "", GSPC[[#This Row],[Adj Close]]/B742-1)</f>
        <v>6.5483007088351641E-3</v>
      </c>
      <c r="D741" s="37">
        <v>39195</v>
      </c>
      <c r="E741"/>
      <c r="F741" s="36" t="str">
        <f>IF(ISBLANK(E742), "", Long0[[#This Row],[Adj Close]]/E742-1)</f>
        <v/>
      </c>
      <c r="G741" s="29">
        <v>39195</v>
      </c>
      <c r="H741"/>
      <c r="I741" s="33" t="str">
        <f>IF(ISBLANK(H742),"",Long1[[#This Row],[Adj Close]]/H742-1)</f>
        <v/>
      </c>
      <c r="J741" s="37">
        <v>39195</v>
      </c>
      <c r="K741"/>
      <c r="L741" s="36" t="str">
        <f>IF(ISBLANK(K742),"",Long2[[#This Row],[Adj Close]]/K742-1)</f>
        <v/>
      </c>
      <c r="M741" s="29">
        <v>39195</v>
      </c>
      <c r="O741" s="33" t="str">
        <f>IF(ISBLANK(N742),"",Long3[[#This Row],[Adj Close]]/N742-1)</f>
        <v/>
      </c>
      <c r="P741" s="37">
        <v>39195</v>
      </c>
      <c r="R741" s="36" t="str">
        <f>IF(ISBLANK(Q742),"",Long4[[#This Row],[Adj Close]]/Q742-1)</f>
        <v/>
      </c>
      <c r="V741" s="37">
        <v>39195</v>
      </c>
      <c r="X741" s="36" t="str">
        <f>IF(ISBLANK(W742),"",Long6[[#This Row],[Adj Close]]/W742-1)</f>
        <v/>
      </c>
      <c r="AE741" s="29">
        <v>39195</v>
      </c>
      <c r="AG741" s="33" t="str">
        <f>IF(ISBLANK(AF742),"",Short0[[#This Row],[Adj Close]]/AF742-1)</f>
        <v/>
      </c>
      <c r="AH741" s="37">
        <v>39195</v>
      </c>
      <c r="AJ741" s="36" t="str">
        <f>IF(ISBLANK(AI742),"",Short1[[#This Row],[Adj Close]]/AI742-1)</f>
        <v/>
      </c>
      <c r="AK741" s="29">
        <v>39195</v>
      </c>
      <c r="AM741" s="33" t="str">
        <f>IF(ISBLANK(AL742),"",Short2[[#This Row],[Adj Close]]/AL742-1)</f>
        <v/>
      </c>
    </row>
    <row r="742" spans="1:39" x14ac:dyDescent="0.25">
      <c r="A742" s="37">
        <v>39188</v>
      </c>
      <c r="B742" s="39">
        <v>1484.349976</v>
      </c>
      <c r="C742" s="36">
        <f>IF(ISBLANK(B743), "", GSPC[[#This Row],[Adj Close]]/B743-1)</f>
        <v>2.168152288285552E-2</v>
      </c>
      <c r="D742" s="37">
        <v>39188</v>
      </c>
      <c r="E742"/>
      <c r="F742" s="36" t="str">
        <f>IF(ISBLANK(E743), "", Long0[[#This Row],[Adj Close]]/E743-1)</f>
        <v/>
      </c>
      <c r="G742" s="29">
        <v>39188</v>
      </c>
      <c r="H742"/>
      <c r="I742" s="33" t="str">
        <f>IF(ISBLANK(H743),"",Long1[[#This Row],[Adj Close]]/H743-1)</f>
        <v/>
      </c>
      <c r="J742" s="37">
        <v>39188</v>
      </c>
      <c r="K742"/>
      <c r="L742" s="36" t="str">
        <f>IF(ISBLANK(K743),"",Long2[[#This Row],[Adj Close]]/K743-1)</f>
        <v/>
      </c>
      <c r="M742" s="29">
        <v>39188</v>
      </c>
      <c r="O742" s="33" t="str">
        <f>IF(ISBLANK(N743),"",Long3[[#This Row],[Adj Close]]/N743-1)</f>
        <v/>
      </c>
      <c r="P742" s="37">
        <v>39188</v>
      </c>
      <c r="R742" s="36" t="str">
        <f>IF(ISBLANK(Q743),"",Long4[[#This Row],[Adj Close]]/Q743-1)</f>
        <v/>
      </c>
      <c r="V742" s="37">
        <v>39188</v>
      </c>
      <c r="X742" s="36" t="str">
        <f>IF(ISBLANK(W743),"",Long6[[#This Row],[Adj Close]]/W743-1)</f>
        <v/>
      </c>
      <c r="AE742" s="29">
        <v>39188</v>
      </c>
      <c r="AG742" s="33" t="str">
        <f>IF(ISBLANK(AF743),"",Short0[[#This Row],[Adj Close]]/AF743-1)</f>
        <v/>
      </c>
      <c r="AH742" s="37">
        <v>39188</v>
      </c>
      <c r="AJ742" s="36" t="str">
        <f>IF(ISBLANK(AI743),"",Short1[[#This Row],[Adj Close]]/AI743-1)</f>
        <v/>
      </c>
      <c r="AK742" s="29">
        <v>39188</v>
      </c>
      <c r="AM742" s="33" t="str">
        <f>IF(ISBLANK(AL743),"",Short2[[#This Row],[Adj Close]]/AL743-1)</f>
        <v/>
      </c>
    </row>
    <row r="743" spans="1:39" x14ac:dyDescent="0.25">
      <c r="A743" s="37">
        <v>39181</v>
      </c>
      <c r="B743" s="39">
        <v>1452.849976</v>
      </c>
      <c r="C743" s="36">
        <f>IF(ISBLANK(B744), "", GSPC[[#This Row],[Adj Close]]/B744-1)</f>
        <v>6.2960366937991896E-3</v>
      </c>
      <c r="D743" s="37">
        <v>39181</v>
      </c>
      <c r="E743"/>
      <c r="F743" s="36" t="str">
        <f>IF(ISBLANK(E744), "", Long0[[#This Row],[Adj Close]]/E744-1)</f>
        <v/>
      </c>
      <c r="G743" s="29">
        <v>39181</v>
      </c>
      <c r="H743"/>
      <c r="I743" s="33" t="str">
        <f>IF(ISBLANK(H744),"",Long1[[#This Row],[Adj Close]]/H744-1)</f>
        <v/>
      </c>
      <c r="J743" s="37">
        <v>39181</v>
      </c>
      <c r="K743"/>
      <c r="L743" s="36" t="str">
        <f>IF(ISBLANK(K744),"",Long2[[#This Row],[Adj Close]]/K744-1)</f>
        <v/>
      </c>
      <c r="M743" s="29">
        <v>39181</v>
      </c>
      <c r="O743" s="33" t="str">
        <f>IF(ISBLANK(N744),"",Long3[[#This Row],[Adj Close]]/N744-1)</f>
        <v/>
      </c>
      <c r="P743" s="37">
        <v>39181</v>
      </c>
      <c r="R743" s="36" t="str">
        <f>IF(ISBLANK(Q744),"",Long4[[#This Row],[Adj Close]]/Q744-1)</f>
        <v/>
      </c>
      <c r="V743" s="37">
        <v>39181</v>
      </c>
      <c r="X743" s="36" t="str">
        <f>IF(ISBLANK(W744),"",Long6[[#This Row],[Adj Close]]/W744-1)</f>
        <v/>
      </c>
      <c r="AE743" s="29">
        <v>39181</v>
      </c>
      <c r="AG743" s="33" t="str">
        <f>IF(ISBLANK(AF744),"",Short0[[#This Row],[Adj Close]]/AF744-1)</f>
        <v/>
      </c>
      <c r="AH743" s="37">
        <v>39181</v>
      </c>
      <c r="AJ743" s="36" t="str">
        <f>IF(ISBLANK(AI744),"",Short1[[#This Row],[Adj Close]]/AI744-1)</f>
        <v/>
      </c>
      <c r="AK743" s="29">
        <v>39181</v>
      </c>
      <c r="AM743" s="33" t="str">
        <f>IF(ISBLANK(AL744),"",Short2[[#This Row],[Adj Close]]/AL744-1)</f>
        <v/>
      </c>
    </row>
    <row r="744" spans="1:39" x14ac:dyDescent="0.25">
      <c r="A744" s="37">
        <v>39174</v>
      </c>
      <c r="B744" s="39">
        <v>1443.76001</v>
      </c>
      <c r="C744" s="36">
        <f>IF(ISBLANK(B745), "", GSPC[[#This Row],[Adj Close]]/B745-1)</f>
        <v>1.6117017328769245E-2</v>
      </c>
      <c r="D744" s="37">
        <v>39174</v>
      </c>
      <c r="E744"/>
      <c r="F744" s="36" t="str">
        <f>IF(ISBLANK(E745), "", Long0[[#This Row],[Adj Close]]/E745-1)</f>
        <v/>
      </c>
      <c r="G744" s="29">
        <v>39174</v>
      </c>
      <c r="H744"/>
      <c r="I744" s="33" t="str">
        <f>IF(ISBLANK(H745),"",Long1[[#This Row],[Adj Close]]/H745-1)</f>
        <v/>
      </c>
      <c r="J744" s="37">
        <v>39174</v>
      </c>
      <c r="K744"/>
      <c r="L744" s="36" t="str">
        <f>IF(ISBLANK(K745),"",Long2[[#This Row],[Adj Close]]/K745-1)</f>
        <v/>
      </c>
      <c r="M744" s="29">
        <v>39174</v>
      </c>
      <c r="O744" s="33" t="str">
        <f>IF(ISBLANK(N745),"",Long3[[#This Row],[Adj Close]]/N745-1)</f>
        <v/>
      </c>
      <c r="P744" s="37">
        <v>39174</v>
      </c>
      <c r="R744" s="36" t="str">
        <f>IF(ISBLANK(Q745),"",Long4[[#This Row],[Adj Close]]/Q745-1)</f>
        <v/>
      </c>
      <c r="V744" s="37">
        <v>39174</v>
      </c>
      <c r="X744" s="36" t="str">
        <f>IF(ISBLANK(W745),"",Long6[[#This Row],[Adj Close]]/W745-1)</f>
        <v/>
      </c>
      <c r="AE744" s="29">
        <v>39174</v>
      </c>
      <c r="AG744" s="33" t="str">
        <f>IF(ISBLANK(AF745),"",Short0[[#This Row],[Adj Close]]/AF745-1)</f>
        <v/>
      </c>
      <c r="AH744" s="37">
        <v>39174</v>
      </c>
      <c r="AJ744" s="36" t="str">
        <f>IF(ISBLANK(AI745),"",Short1[[#This Row],[Adj Close]]/AI745-1)</f>
        <v/>
      </c>
      <c r="AK744" s="29">
        <v>39174</v>
      </c>
      <c r="AM744" s="33" t="str">
        <f>IF(ISBLANK(AL745),"",Short2[[#This Row],[Adj Close]]/AL745-1)</f>
        <v/>
      </c>
    </row>
    <row r="745" spans="1:39" x14ac:dyDescent="0.25">
      <c r="A745" s="37">
        <v>39167</v>
      </c>
      <c r="B745" s="39">
        <v>1420.8599850000001</v>
      </c>
      <c r="C745" s="36">
        <f>IF(ISBLANK(B746), "", GSPC[[#This Row],[Adj Close]]/B746-1)</f>
        <v>-1.061896383931904E-2</v>
      </c>
      <c r="D745" s="37">
        <v>39167</v>
      </c>
      <c r="E745"/>
      <c r="F745" s="36" t="str">
        <f>IF(ISBLANK(E746), "", Long0[[#This Row],[Adj Close]]/E746-1)</f>
        <v/>
      </c>
      <c r="G745" s="29">
        <v>39167</v>
      </c>
      <c r="H745"/>
      <c r="I745" s="33" t="str">
        <f>IF(ISBLANK(H746),"",Long1[[#This Row],[Adj Close]]/H746-1)</f>
        <v/>
      </c>
      <c r="J745" s="37">
        <v>39167</v>
      </c>
      <c r="K745"/>
      <c r="L745" s="36" t="str">
        <f>IF(ISBLANK(K746),"",Long2[[#This Row],[Adj Close]]/K746-1)</f>
        <v/>
      </c>
      <c r="M745" s="29">
        <v>39167</v>
      </c>
      <c r="O745" s="33" t="str">
        <f>IF(ISBLANK(N746),"",Long3[[#This Row],[Adj Close]]/N746-1)</f>
        <v/>
      </c>
      <c r="P745" s="37">
        <v>39167</v>
      </c>
      <c r="R745" s="36" t="str">
        <f>IF(ISBLANK(Q746),"",Long4[[#This Row],[Adj Close]]/Q746-1)</f>
        <v/>
      </c>
      <c r="V745" s="37">
        <v>39167</v>
      </c>
      <c r="X745" s="36" t="str">
        <f>IF(ISBLANK(W746),"",Long6[[#This Row],[Adj Close]]/W746-1)</f>
        <v/>
      </c>
      <c r="AE745" s="29">
        <v>39167</v>
      </c>
      <c r="AG745" s="33" t="str">
        <f>IF(ISBLANK(AF746),"",Short0[[#This Row],[Adj Close]]/AF746-1)</f>
        <v/>
      </c>
      <c r="AH745" s="37">
        <v>39167</v>
      </c>
      <c r="AJ745" s="36" t="str">
        <f>IF(ISBLANK(AI746),"",Short1[[#This Row],[Adj Close]]/AI746-1)</f>
        <v/>
      </c>
      <c r="AK745" s="29">
        <v>39167</v>
      </c>
      <c r="AM745" s="33" t="str">
        <f>IF(ISBLANK(AL746),"",Short2[[#This Row],[Adj Close]]/AL746-1)</f>
        <v/>
      </c>
    </row>
    <row r="746" spans="1:39" x14ac:dyDescent="0.25">
      <c r="A746" s="37">
        <v>39160</v>
      </c>
      <c r="B746" s="39">
        <v>1436.1099850000001</v>
      </c>
      <c r="C746" s="36">
        <f>IF(ISBLANK(B747), "", GSPC[[#This Row],[Adj Close]]/B747-1)</f>
        <v>3.5444706540820325E-2</v>
      </c>
      <c r="D746" s="37">
        <v>39160</v>
      </c>
      <c r="E746"/>
      <c r="F746" s="36" t="str">
        <f>IF(ISBLANK(E747), "", Long0[[#This Row],[Adj Close]]/E747-1)</f>
        <v/>
      </c>
      <c r="G746" s="29">
        <v>39160</v>
      </c>
      <c r="H746"/>
      <c r="I746" s="33" t="str">
        <f>IF(ISBLANK(H747),"",Long1[[#This Row],[Adj Close]]/H747-1)</f>
        <v/>
      </c>
      <c r="J746" s="37">
        <v>39160</v>
      </c>
      <c r="K746"/>
      <c r="L746" s="36" t="str">
        <f>IF(ISBLANK(K747),"",Long2[[#This Row],[Adj Close]]/K747-1)</f>
        <v/>
      </c>
      <c r="M746" s="29">
        <v>39160</v>
      </c>
      <c r="O746" s="33" t="str">
        <f>IF(ISBLANK(N747),"",Long3[[#This Row],[Adj Close]]/N747-1)</f>
        <v/>
      </c>
      <c r="P746" s="37">
        <v>39160</v>
      </c>
      <c r="R746" s="36" t="str">
        <f>IF(ISBLANK(Q747),"",Long4[[#This Row],[Adj Close]]/Q747-1)</f>
        <v/>
      </c>
      <c r="V746" s="37">
        <v>39160</v>
      </c>
      <c r="X746" s="36" t="str">
        <f>IF(ISBLANK(W747),"",Long6[[#This Row],[Adj Close]]/W747-1)</f>
        <v/>
      </c>
      <c r="AE746" s="29">
        <v>39160</v>
      </c>
      <c r="AG746" s="33" t="str">
        <f>IF(ISBLANK(AF747),"",Short0[[#This Row],[Adj Close]]/AF747-1)</f>
        <v/>
      </c>
      <c r="AH746" s="37">
        <v>39160</v>
      </c>
      <c r="AJ746" s="36" t="str">
        <f>IF(ISBLANK(AI747),"",Short1[[#This Row],[Adj Close]]/AI747-1)</f>
        <v/>
      </c>
      <c r="AK746" s="29">
        <v>39160</v>
      </c>
      <c r="AM746" s="33" t="str">
        <f>IF(ISBLANK(AL747),"",Short2[[#This Row],[Adj Close]]/AL747-1)</f>
        <v/>
      </c>
    </row>
    <row r="747" spans="1:39" x14ac:dyDescent="0.25">
      <c r="A747" s="37">
        <v>39153</v>
      </c>
      <c r="B747" s="39">
        <v>1386.9499510000001</v>
      </c>
      <c r="C747" s="36">
        <f>IF(ISBLANK(B748), "", GSPC[[#This Row],[Adj Close]]/B748-1)</f>
        <v>-1.1327033293261568E-2</v>
      </c>
      <c r="D747" s="37">
        <v>39153</v>
      </c>
      <c r="E747"/>
      <c r="F747" s="36" t="str">
        <f>IF(ISBLANK(E748), "", Long0[[#This Row],[Adj Close]]/E748-1)</f>
        <v/>
      </c>
      <c r="G747" s="29">
        <v>39153</v>
      </c>
      <c r="H747"/>
      <c r="I747" s="33" t="str">
        <f>IF(ISBLANK(H748),"",Long1[[#This Row],[Adj Close]]/H748-1)</f>
        <v/>
      </c>
      <c r="J747" s="37">
        <v>39153</v>
      </c>
      <c r="K747"/>
      <c r="L747" s="36" t="str">
        <f>IF(ISBLANK(K748),"",Long2[[#This Row],[Adj Close]]/K748-1)</f>
        <v/>
      </c>
      <c r="M747" s="29">
        <v>39153</v>
      </c>
      <c r="O747" s="33" t="str">
        <f>IF(ISBLANK(N748),"",Long3[[#This Row],[Adj Close]]/N748-1)</f>
        <v/>
      </c>
      <c r="P747" s="37">
        <v>39153</v>
      </c>
      <c r="R747" s="36" t="str">
        <f>IF(ISBLANK(Q748),"",Long4[[#This Row],[Adj Close]]/Q748-1)</f>
        <v/>
      </c>
      <c r="V747" s="37">
        <v>39153</v>
      </c>
      <c r="X747" s="36" t="str">
        <f>IF(ISBLANK(W748),"",Long6[[#This Row],[Adj Close]]/W748-1)</f>
        <v/>
      </c>
      <c r="AE747" s="29">
        <v>39153</v>
      </c>
      <c r="AG747" s="33" t="str">
        <f>IF(ISBLANK(AF748),"",Short0[[#This Row],[Adj Close]]/AF748-1)</f>
        <v/>
      </c>
      <c r="AH747" s="37">
        <v>39153</v>
      </c>
      <c r="AJ747" s="36" t="str">
        <f>IF(ISBLANK(AI748),"",Short1[[#This Row],[Adj Close]]/AI748-1)</f>
        <v/>
      </c>
      <c r="AK747" s="29">
        <v>39153</v>
      </c>
      <c r="AM747" s="33" t="str">
        <f>IF(ISBLANK(AL748),"",Short2[[#This Row],[Adj Close]]/AL748-1)</f>
        <v/>
      </c>
    </row>
    <row r="748" spans="1:39" x14ac:dyDescent="0.25">
      <c r="A748" s="37">
        <v>39146</v>
      </c>
      <c r="B748" s="39">
        <v>1402.839966</v>
      </c>
      <c r="C748" s="36">
        <f>IF(ISBLANK(B749), "", GSPC[[#This Row],[Adj Close]]/B749-1)</f>
        <v>1.12963238124828E-2</v>
      </c>
      <c r="D748" s="37">
        <v>39146</v>
      </c>
      <c r="E748"/>
      <c r="F748" s="36" t="str">
        <f>IF(ISBLANK(E749), "", Long0[[#This Row],[Adj Close]]/E749-1)</f>
        <v/>
      </c>
      <c r="G748" s="29">
        <v>39146</v>
      </c>
      <c r="H748"/>
      <c r="I748" s="33" t="str">
        <f>IF(ISBLANK(H749),"",Long1[[#This Row],[Adj Close]]/H749-1)</f>
        <v/>
      </c>
      <c r="J748" s="37">
        <v>39146</v>
      </c>
      <c r="K748"/>
      <c r="L748" s="36" t="str">
        <f>IF(ISBLANK(K749),"",Long2[[#This Row],[Adj Close]]/K749-1)</f>
        <v/>
      </c>
      <c r="M748" s="29">
        <v>39146</v>
      </c>
      <c r="O748" s="33" t="str">
        <f>IF(ISBLANK(N749),"",Long3[[#This Row],[Adj Close]]/N749-1)</f>
        <v/>
      </c>
      <c r="P748" s="37">
        <v>39146</v>
      </c>
      <c r="R748" s="36" t="str">
        <f>IF(ISBLANK(Q749),"",Long4[[#This Row],[Adj Close]]/Q749-1)</f>
        <v/>
      </c>
      <c r="V748" s="37">
        <v>39146</v>
      </c>
      <c r="X748" s="36" t="str">
        <f>IF(ISBLANK(W749),"",Long6[[#This Row],[Adj Close]]/W749-1)</f>
        <v/>
      </c>
      <c r="AE748" s="29">
        <v>39146</v>
      </c>
      <c r="AG748" s="33" t="str">
        <f>IF(ISBLANK(AF749),"",Short0[[#This Row],[Adj Close]]/AF749-1)</f>
        <v/>
      </c>
      <c r="AH748" s="37">
        <v>39146</v>
      </c>
      <c r="AJ748" s="36" t="str">
        <f>IF(ISBLANK(AI749),"",Short1[[#This Row],[Adj Close]]/AI749-1)</f>
        <v/>
      </c>
      <c r="AK748" s="29">
        <v>39146</v>
      </c>
      <c r="AM748" s="33" t="str">
        <f>IF(ISBLANK(AL749),"",Short2[[#This Row],[Adj Close]]/AL749-1)</f>
        <v/>
      </c>
    </row>
    <row r="749" spans="1:39" x14ac:dyDescent="0.25">
      <c r="A749" s="37">
        <v>39139</v>
      </c>
      <c r="B749" s="39">
        <v>1387.170044</v>
      </c>
      <c r="C749" s="36">
        <f>IF(ISBLANK(B750), "", GSPC[[#This Row],[Adj Close]]/B750-1)</f>
        <v>-4.4115449805202434E-2</v>
      </c>
      <c r="D749" s="37">
        <v>39139</v>
      </c>
      <c r="E749"/>
      <c r="F749" s="36" t="str">
        <f>IF(ISBLANK(E750), "", Long0[[#This Row],[Adj Close]]/E750-1)</f>
        <v/>
      </c>
      <c r="G749" s="29">
        <v>39139</v>
      </c>
      <c r="H749"/>
      <c r="I749" s="33" t="str">
        <f>IF(ISBLANK(H750),"",Long1[[#This Row],[Adj Close]]/H750-1)</f>
        <v/>
      </c>
      <c r="J749" s="37">
        <v>39139</v>
      </c>
      <c r="K749"/>
      <c r="L749" s="36" t="str">
        <f>IF(ISBLANK(K750),"",Long2[[#This Row],[Adj Close]]/K750-1)</f>
        <v/>
      </c>
      <c r="M749" s="29">
        <v>39139</v>
      </c>
      <c r="O749" s="33" t="str">
        <f>IF(ISBLANK(N750),"",Long3[[#This Row],[Adj Close]]/N750-1)</f>
        <v/>
      </c>
      <c r="P749" s="37">
        <v>39139</v>
      </c>
      <c r="R749" s="36" t="str">
        <f>IF(ISBLANK(Q750),"",Long4[[#This Row],[Adj Close]]/Q750-1)</f>
        <v/>
      </c>
      <c r="V749" s="37">
        <v>39139</v>
      </c>
      <c r="X749" s="36" t="str">
        <f>IF(ISBLANK(W750),"",Long6[[#This Row],[Adj Close]]/W750-1)</f>
        <v/>
      </c>
      <c r="AE749" s="29">
        <v>39139</v>
      </c>
      <c r="AG749" s="33" t="str">
        <f>IF(ISBLANK(AF750),"",Short0[[#This Row],[Adj Close]]/AF750-1)</f>
        <v/>
      </c>
      <c r="AH749" s="37">
        <v>39139</v>
      </c>
      <c r="AJ749" s="36" t="str">
        <f>IF(ISBLANK(AI750),"",Short1[[#This Row],[Adj Close]]/AI750-1)</f>
        <v/>
      </c>
      <c r="AK749" s="29">
        <v>39139</v>
      </c>
      <c r="AM749" s="33" t="str">
        <f>IF(ISBLANK(AL750),"",Short2[[#This Row],[Adj Close]]/AL750-1)</f>
        <v/>
      </c>
    </row>
    <row r="750" spans="1:39" x14ac:dyDescent="0.25">
      <c r="A750" s="37">
        <v>39132</v>
      </c>
      <c r="B750" s="39">
        <v>1451.1899410000001</v>
      </c>
      <c r="C750" s="36">
        <f>IF(ISBLANK(B751), "", GSPC[[#This Row],[Adj Close]]/B751-1)</f>
        <v>-2.9886488062454974E-3</v>
      </c>
      <c r="D750" s="37">
        <v>39132</v>
      </c>
      <c r="E750"/>
      <c r="F750" s="36" t="str">
        <f>IF(ISBLANK(E751), "", Long0[[#This Row],[Adj Close]]/E751-1)</f>
        <v/>
      </c>
      <c r="G750" s="29">
        <v>39132</v>
      </c>
      <c r="H750"/>
      <c r="I750" s="33" t="str">
        <f>IF(ISBLANK(H751),"",Long1[[#This Row],[Adj Close]]/H751-1)</f>
        <v/>
      </c>
      <c r="J750" s="37">
        <v>39132</v>
      </c>
      <c r="K750"/>
      <c r="L750" s="36" t="str">
        <f>IF(ISBLANK(K751),"",Long2[[#This Row],[Adj Close]]/K751-1)</f>
        <v/>
      </c>
      <c r="M750" s="29">
        <v>39132</v>
      </c>
      <c r="O750" s="33" t="str">
        <f>IF(ISBLANK(N751),"",Long3[[#This Row],[Adj Close]]/N751-1)</f>
        <v/>
      </c>
      <c r="P750" s="37">
        <v>39132</v>
      </c>
      <c r="R750" s="36" t="str">
        <f>IF(ISBLANK(Q751),"",Long4[[#This Row],[Adj Close]]/Q751-1)</f>
        <v/>
      </c>
      <c r="V750" s="37">
        <v>39132</v>
      </c>
      <c r="X750" s="36" t="str">
        <f>IF(ISBLANK(W751),"",Long6[[#This Row],[Adj Close]]/W751-1)</f>
        <v/>
      </c>
      <c r="AE750" s="29">
        <v>39132</v>
      </c>
      <c r="AG750" s="33" t="str">
        <f>IF(ISBLANK(AF751),"",Short0[[#This Row],[Adj Close]]/AF751-1)</f>
        <v/>
      </c>
      <c r="AH750" s="37">
        <v>39132</v>
      </c>
      <c r="AJ750" s="36" t="str">
        <f>IF(ISBLANK(AI751),"",Short1[[#This Row],[Adj Close]]/AI751-1)</f>
        <v/>
      </c>
      <c r="AK750" s="29">
        <v>39132</v>
      </c>
      <c r="AM750" s="33" t="str">
        <f>IF(ISBLANK(AL751),"",Short2[[#This Row],[Adj Close]]/AL751-1)</f>
        <v/>
      </c>
    </row>
    <row r="751" spans="1:39" x14ac:dyDescent="0.25">
      <c r="A751" s="37">
        <v>39125</v>
      </c>
      <c r="B751" s="39">
        <v>1455.540039</v>
      </c>
      <c r="C751" s="36">
        <f>IF(ISBLANK(B752), "", GSPC[[#This Row],[Adj Close]]/B752-1)</f>
        <v>1.2155250325327493E-2</v>
      </c>
      <c r="D751" s="37">
        <v>39125</v>
      </c>
      <c r="E751"/>
      <c r="F751" s="36" t="str">
        <f>IF(ISBLANK(E752), "", Long0[[#This Row],[Adj Close]]/E752-1)</f>
        <v/>
      </c>
      <c r="G751" s="29">
        <v>39125</v>
      </c>
      <c r="H751"/>
      <c r="I751" s="33" t="str">
        <f>IF(ISBLANK(H752),"",Long1[[#This Row],[Adj Close]]/H752-1)</f>
        <v/>
      </c>
      <c r="J751" s="37">
        <v>39125</v>
      </c>
      <c r="K751"/>
      <c r="L751" s="36" t="str">
        <f>IF(ISBLANK(K752),"",Long2[[#This Row],[Adj Close]]/K752-1)</f>
        <v/>
      </c>
      <c r="M751" s="29">
        <v>39125</v>
      </c>
      <c r="O751" s="33" t="str">
        <f>IF(ISBLANK(N752),"",Long3[[#This Row],[Adj Close]]/N752-1)</f>
        <v/>
      </c>
      <c r="P751" s="37">
        <v>39125</v>
      </c>
      <c r="R751" s="36" t="str">
        <f>IF(ISBLANK(Q752),"",Long4[[#This Row],[Adj Close]]/Q752-1)</f>
        <v/>
      </c>
      <c r="V751" s="37">
        <v>39125</v>
      </c>
      <c r="X751" s="36" t="str">
        <f>IF(ISBLANK(W752),"",Long6[[#This Row],[Adj Close]]/W752-1)</f>
        <v/>
      </c>
      <c r="AE751" s="29">
        <v>39125</v>
      </c>
      <c r="AG751" s="33" t="str">
        <f>IF(ISBLANK(AF752),"",Short0[[#This Row],[Adj Close]]/AF752-1)</f>
        <v/>
      </c>
      <c r="AH751" s="37">
        <v>39125</v>
      </c>
      <c r="AJ751" s="36" t="str">
        <f>IF(ISBLANK(AI752),"",Short1[[#This Row],[Adj Close]]/AI752-1)</f>
        <v/>
      </c>
      <c r="AK751" s="29">
        <v>39125</v>
      </c>
      <c r="AM751" s="33" t="str">
        <f>IF(ISBLANK(AL752),"",Short2[[#This Row],[Adj Close]]/AL752-1)</f>
        <v/>
      </c>
    </row>
    <row r="752" spans="1:39" x14ac:dyDescent="0.25">
      <c r="A752" s="37">
        <v>39118</v>
      </c>
      <c r="B752" s="39">
        <v>1438.0600589999999</v>
      </c>
      <c r="C752" s="36">
        <f>IF(ISBLANK(B753), "", GSPC[[#This Row],[Adj Close]]/B753-1)</f>
        <v>-7.1320265211853862E-3</v>
      </c>
      <c r="D752" s="37">
        <v>39118</v>
      </c>
      <c r="E752"/>
      <c r="F752" s="36" t="str">
        <f>IF(ISBLANK(E753), "", Long0[[#This Row],[Adj Close]]/E753-1)</f>
        <v/>
      </c>
      <c r="G752" s="29">
        <v>39118</v>
      </c>
      <c r="H752"/>
      <c r="I752" s="33" t="str">
        <f>IF(ISBLANK(H753),"",Long1[[#This Row],[Adj Close]]/H753-1)</f>
        <v/>
      </c>
      <c r="J752" s="37">
        <v>39118</v>
      </c>
      <c r="K752"/>
      <c r="L752" s="36" t="str">
        <f>IF(ISBLANK(K753),"",Long2[[#This Row],[Adj Close]]/K753-1)</f>
        <v/>
      </c>
      <c r="M752" s="29">
        <v>39118</v>
      </c>
      <c r="O752" s="33" t="str">
        <f>IF(ISBLANK(N753),"",Long3[[#This Row],[Adj Close]]/N753-1)</f>
        <v/>
      </c>
      <c r="P752" s="37">
        <v>39118</v>
      </c>
      <c r="R752" s="36" t="str">
        <f>IF(ISBLANK(Q753),"",Long4[[#This Row],[Adj Close]]/Q753-1)</f>
        <v/>
      </c>
      <c r="V752" s="37">
        <v>39118</v>
      </c>
      <c r="X752" s="36" t="str">
        <f>IF(ISBLANK(W753),"",Long6[[#This Row],[Adj Close]]/W753-1)</f>
        <v/>
      </c>
      <c r="AE752" s="29">
        <v>39118</v>
      </c>
      <c r="AG752" s="33" t="str">
        <f>IF(ISBLANK(AF753),"",Short0[[#This Row],[Adj Close]]/AF753-1)</f>
        <v/>
      </c>
      <c r="AH752" s="37">
        <v>39118</v>
      </c>
      <c r="AJ752" s="36" t="str">
        <f>IF(ISBLANK(AI753),"",Short1[[#This Row],[Adj Close]]/AI753-1)</f>
        <v/>
      </c>
      <c r="AK752" s="29">
        <v>39118</v>
      </c>
      <c r="AM752" s="33" t="str">
        <f>IF(ISBLANK(AL753),"",Short2[[#This Row],[Adj Close]]/AL753-1)</f>
        <v/>
      </c>
    </row>
    <row r="753" spans="1:39" x14ac:dyDescent="0.25">
      <c r="A753" s="37">
        <v>39111</v>
      </c>
      <c r="B753" s="39">
        <v>1448.3900149999999</v>
      </c>
      <c r="C753" s="36">
        <f>IF(ISBLANK(B754), "", GSPC[[#This Row],[Adj Close]]/B754-1)</f>
        <v>1.842942525194502E-2</v>
      </c>
      <c r="D753" s="37">
        <v>39111</v>
      </c>
      <c r="E753"/>
      <c r="F753" s="36" t="str">
        <f>IF(ISBLANK(E754), "", Long0[[#This Row],[Adj Close]]/E754-1)</f>
        <v/>
      </c>
      <c r="G753" s="29">
        <v>39111</v>
      </c>
      <c r="H753"/>
      <c r="I753" s="33" t="str">
        <f>IF(ISBLANK(H754),"",Long1[[#This Row],[Adj Close]]/H754-1)</f>
        <v/>
      </c>
      <c r="J753" s="37">
        <v>39111</v>
      </c>
      <c r="K753"/>
      <c r="L753" s="36" t="str">
        <f>IF(ISBLANK(K754),"",Long2[[#This Row],[Adj Close]]/K754-1)</f>
        <v/>
      </c>
      <c r="M753" s="29">
        <v>39111</v>
      </c>
      <c r="O753" s="33" t="str">
        <f>IF(ISBLANK(N754),"",Long3[[#This Row],[Adj Close]]/N754-1)</f>
        <v/>
      </c>
      <c r="P753" s="37">
        <v>39111</v>
      </c>
      <c r="R753" s="36" t="str">
        <f>IF(ISBLANK(Q754),"",Long4[[#This Row],[Adj Close]]/Q754-1)</f>
        <v/>
      </c>
      <c r="V753" s="37">
        <v>39111</v>
      </c>
      <c r="X753" s="36" t="str">
        <f>IF(ISBLANK(W754),"",Long6[[#This Row],[Adj Close]]/W754-1)</f>
        <v/>
      </c>
      <c r="AE753" s="29">
        <v>39111</v>
      </c>
      <c r="AG753" s="33" t="str">
        <f>IF(ISBLANK(AF754),"",Short0[[#This Row],[Adj Close]]/AF754-1)</f>
        <v/>
      </c>
      <c r="AH753" s="37">
        <v>39111</v>
      </c>
      <c r="AJ753" s="36" t="str">
        <f>IF(ISBLANK(AI754),"",Short1[[#This Row],[Adj Close]]/AI754-1)</f>
        <v/>
      </c>
      <c r="AK753" s="29">
        <v>39111</v>
      </c>
      <c r="AM753" s="33" t="str">
        <f>IF(ISBLANK(AL754),"",Short2[[#This Row],[Adj Close]]/AL754-1)</f>
        <v/>
      </c>
    </row>
    <row r="754" spans="1:39" x14ac:dyDescent="0.25">
      <c r="A754" s="37">
        <v>39104</v>
      </c>
      <c r="B754" s="39">
        <v>1422.1800539999999</v>
      </c>
      <c r="C754" s="36">
        <f>IF(ISBLANK(B755), "", GSPC[[#This Row],[Adj Close]]/B755-1)</f>
        <v>-5.8161104508913652E-3</v>
      </c>
      <c r="D754" s="37">
        <v>39104</v>
      </c>
      <c r="E754"/>
      <c r="F754" s="36" t="str">
        <f>IF(ISBLANK(E755), "", Long0[[#This Row],[Adj Close]]/E755-1)</f>
        <v/>
      </c>
      <c r="G754" s="29">
        <v>39104</v>
      </c>
      <c r="H754"/>
      <c r="I754" s="33" t="str">
        <f>IF(ISBLANK(H755),"",Long1[[#This Row],[Adj Close]]/H755-1)</f>
        <v/>
      </c>
      <c r="J754" s="37">
        <v>39104</v>
      </c>
      <c r="K754"/>
      <c r="L754" s="36" t="str">
        <f>IF(ISBLANK(K755),"",Long2[[#This Row],[Adj Close]]/K755-1)</f>
        <v/>
      </c>
      <c r="M754" s="29">
        <v>39104</v>
      </c>
      <c r="O754" s="33" t="str">
        <f>IF(ISBLANK(N755),"",Long3[[#This Row],[Adj Close]]/N755-1)</f>
        <v/>
      </c>
      <c r="P754" s="37">
        <v>39104</v>
      </c>
      <c r="R754" s="36" t="str">
        <f>IF(ISBLANK(Q755),"",Long4[[#This Row],[Adj Close]]/Q755-1)</f>
        <v/>
      </c>
      <c r="V754" s="37">
        <v>39104</v>
      </c>
      <c r="X754" s="36" t="str">
        <f>IF(ISBLANK(W755),"",Long6[[#This Row],[Adj Close]]/W755-1)</f>
        <v/>
      </c>
      <c r="AE754" s="29">
        <v>39104</v>
      </c>
      <c r="AG754" s="33" t="str">
        <f>IF(ISBLANK(AF755),"",Short0[[#This Row],[Adj Close]]/AF755-1)</f>
        <v/>
      </c>
      <c r="AH754" s="37">
        <v>39104</v>
      </c>
      <c r="AJ754" s="36" t="str">
        <f>IF(ISBLANK(AI755),"",Short1[[#This Row],[Adj Close]]/AI755-1)</f>
        <v/>
      </c>
      <c r="AK754" s="29">
        <v>39104</v>
      </c>
      <c r="AM754" s="33" t="str">
        <f>IF(ISBLANK(AL755),"",Short2[[#This Row],[Adj Close]]/AL755-1)</f>
        <v/>
      </c>
    </row>
    <row r="755" spans="1:39" x14ac:dyDescent="0.25">
      <c r="A755" s="37">
        <v>39097</v>
      </c>
      <c r="B755" s="39">
        <v>1430.5</v>
      </c>
      <c r="C755" s="36">
        <f>IF(ISBLANK(B756), "", GSPC[[#This Row],[Adj Close]]/B756-1)</f>
        <v>-1.6074311939706654E-4</v>
      </c>
      <c r="D755" s="37">
        <v>39097</v>
      </c>
      <c r="E755"/>
      <c r="F755" s="36" t="str">
        <f>IF(ISBLANK(E756), "", Long0[[#This Row],[Adj Close]]/E756-1)</f>
        <v/>
      </c>
      <c r="G755" s="29">
        <v>39097</v>
      </c>
      <c r="H755"/>
      <c r="I755" s="33" t="str">
        <f>IF(ISBLANK(H756),"",Long1[[#This Row],[Adj Close]]/H756-1)</f>
        <v/>
      </c>
      <c r="J755" s="37">
        <v>39097</v>
      </c>
      <c r="K755"/>
      <c r="L755" s="36" t="str">
        <f>IF(ISBLANK(K756),"",Long2[[#This Row],[Adj Close]]/K756-1)</f>
        <v/>
      </c>
      <c r="M755" s="29">
        <v>39097</v>
      </c>
      <c r="O755" s="33" t="str">
        <f>IF(ISBLANK(N756),"",Long3[[#This Row],[Adj Close]]/N756-1)</f>
        <v/>
      </c>
      <c r="P755" s="37">
        <v>39097</v>
      </c>
      <c r="R755" s="36" t="str">
        <f>IF(ISBLANK(Q756),"",Long4[[#This Row],[Adj Close]]/Q756-1)</f>
        <v/>
      </c>
      <c r="V755" s="37">
        <v>39097</v>
      </c>
      <c r="X755" s="36" t="str">
        <f>IF(ISBLANK(W756),"",Long6[[#This Row],[Adj Close]]/W756-1)</f>
        <v/>
      </c>
      <c r="AE755" s="29">
        <v>39097</v>
      </c>
      <c r="AG755" s="33" t="str">
        <f>IF(ISBLANK(AF756),"",Short0[[#This Row],[Adj Close]]/AF756-1)</f>
        <v/>
      </c>
      <c r="AH755" s="37">
        <v>39097</v>
      </c>
      <c r="AJ755" s="36" t="str">
        <f>IF(ISBLANK(AI756),"",Short1[[#This Row],[Adj Close]]/AI756-1)</f>
        <v/>
      </c>
      <c r="AK755" s="29">
        <v>39097</v>
      </c>
      <c r="AM755" s="33" t="str">
        <f>IF(ISBLANK(AL756),"",Short2[[#This Row],[Adj Close]]/AL756-1)</f>
        <v/>
      </c>
    </row>
    <row r="756" spans="1:39" x14ac:dyDescent="0.25">
      <c r="A756" s="37">
        <v>39090</v>
      </c>
      <c r="B756" s="39">
        <v>1430.7299800000001</v>
      </c>
      <c r="C756" s="36">
        <f>IF(ISBLANK(B757), "", GSPC[[#This Row],[Adj Close]]/B757-1)</f>
        <v>1.4910882083211785E-2</v>
      </c>
      <c r="D756" s="37">
        <v>39090</v>
      </c>
      <c r="E756"/>
      <c r="F756" s="36" t="str">
        <f>IF(ISBLANK(E757), "", Long0[[#This Row],[Adj Close]]/E757-1)</f>
        <v/>
      </c>
      <c r="G756" s="29">
        <v>39090</v>
      </c>
      <c r="H756"/>
      <c r="I756" s="33" t="str">
        <f>IF(ISBLANK(H757),"",Long1[[#This Row],[Adj Close]]/H757-1)</f>
        <v/>
      </c>
      <c r="J756" s="37">
        <v>39090</v>
      </c>
      <c r="K756"/>
      <c r="L756" s="36" t="str">
        <f>IF(ISBLANK(K757),"",Long2[[#This Row],[Adj Close]]/K757-1)</f>
        <v/>
      </c>
      <c r="M756" s="29">
        <v>39090</v>
      </c>
      <c r="O756" s="33" t="str">
        <f>IF(ISBLANK(N757),"",Long3[[#This Row],[Adj Close]]/N757-1)</f>
        <v/>
      </c>
      <c r="P756" s="37">
        <v>39090</v>
      </c>
      <c r="R756" s="36" t="str">
        <f>IF(ISBLANK(Q757),"",Long4[[#This Row],[Adj Close]]/Q757-1)</f>
        <v/>
      </c>
      <c r="V756" s="37">
        <v>39090</v>
      </c>
      <c r="X756" s="36" t="str">
        <f>IF(ISBLANK(W757),"",Long6[[#This Row],[Adj Close]]/W757-1)</f>
        <v/>
      </c>
      <c r="AE756" s="29">
        <v>39090</v>
      </c>
      <c r="AG756" s="33" t="str">
        <f>IF(ISBLANK(AF757),"",Short0[[#This Row],[Adj Close]]/AF757-1)</f>
        <v/>
      </c>
      <c r="AH756" s="37">
        <v>39090</v>
      </c>
      <c r="AJ756" s="36" t="str">
        <f>IF(ISBLANK(AI757),"",Short1[[#This Row],[Adj Close]]/AI757-1)</f>
        <v/>
      </c>
      <c r="AK756" s="29">
        <v>39090</v>
      </c>
      <c r="AM756" s="33" t="str">
        <f>IF(ISBLANK(AL757),"",Short2[[#This Row],[Adj Close]]/AL757-1)</f>
        <v/>
      </c>
    </row>
    <row r="757" spans="1:39" x14ac:dyDescent="0.25">
      <c r="A757" s="37">
        <v>39083</v>
      </c>
      <c r="B757" s="39">
        <v>1409.709961</v>
      </c>
      <c r="C757" s="36">
        <f>IF(ISBLANK(B758), "", GSPC[[#This Row],[Adj Close]]/B758-1)</f>
        <v>-6.0566084067025239E-3</v>
      </c>
      <c r="D757" s="37">
        <v>39083</v>
      </c>
      <c r="E757"/>
      <c r="F757" s="36" t="str">
        <f>IF(ISBLANK(E758), "", Long0[[#This Row],[Adj Close]]/E758-1)</f>
        <v/>
      </c>
      <c r="G757" s="29">
        <v>39083</v>
      </c>
      <c r="H757"/>
      <c r="I757" s="33" t="str">
        <f>IF(ISBLANK(H758),"",Long1[[#This Row],[Adj Close]]/H758-1)</f>
        <v/>
      </c>
      <c r="J757" s="37">
        <v>39083</v>
      </c>
      <c r="K757"/>
      <c r="L757" s="36" t="str">
        <f>IF(ISBLANK(K758),"",Long2[[#This Row],[Adj Close]]/K758-1)</f>
        <v/>
      </c>
      <c r="M757" s="29">
        <v>39083</v>
      </c>
      <c r="O757" s="33" t="str">
        <f>IF(ISBLANK(N758),"",Long3[[#This Row],[Adj Close]]/N758-1)</f>
        <v/>
      </c>
      <c r="P757" s="37">
        <v>39083</v>
      </c>
      <c r="R757" s="36" t="str">
        <f>IF(ISBLANK(Q758),"",Long4[[#This Row],[Adj Close]]/Q758-1)</f>
        <v/>
      </c>
      <c r="V757" s="37">
        <v>39083</v>
      </c>
      <c r="X757" s="36" t="str">
        <f>IF(ISBLANK(W758),"",Long6[[#This Row],[Adj Close]]/W758-1)</f>
        <v/>
      </c>
      <c r="AE757" s="29">
        <v>39083</v>
      </c>
      <c r="AG757" s="33" t="str">
        <f>IF(ISBLANK(AF758),"",Short0[[#This Row],[Adj Close]]/AF758-1)</f>
        <v/>
      </c>
      <c r="AH757" s="37">
        <v>39083</v>
      </c>
      <c r="AJ757" s="36" t="str">
        <f>IF(ISBLANK(AI758),"",Short1[[#This Row],[Adj Close]]/AI758-1)</f>
        <v/>
      </c>
      <c r="AK757" s="29">
        <v>39083</v>
      </c>
      <c r="AM757" s="33" t="str">
        <f>IF(ISBLANK(AL758),"",Short2[[#This Row],[Adj Close]]/AL758-1)</f>
        <v/>
      </c>
    </row>
    <row r="758" spans="1:39" x14ac:dyDescent="0.25">
      <c r="A758" s="37">
        <v>39076</v>
      </c>
      <c r="B758" s="39">
        <v>1418.3000489999999</v>
      </c>
      <c r="C758" s="36">
        <f>IF(ISBLANK(B759), "", GSPC[[#This Row],[Adj Close]]/B759-1)</f>
        <v>5.3446645400729853E-3</v>
      </c>
      <c r="D758" s="37">
        <v>39076</v>
      </c>
      <c r="E758"/>
      <c r="F758" s="36" t="str">
        <f>IF(ISBLANK(E759), "", Long0[[#This Row],[Adj Close]]/E759-1)</f>
        <v/>
      </c>
      <c r="G758" s="29">
        <v>39076</v>
      </c>
      <c r="H758"/>
      <c r="I758" s="33" t="str">
        <f>IF(ISBLANK(H759),"",Long1[[#This Row],[Adj Close]]/H759-1)</f>
        <v/>
      </c>
      <c r="J758" s="37">
        <v>39076</v>
      </c>
      <c r="K758"/>
      <c r="L758" s="36" t="str">
        <f>IF(ISBLANK(K759),"",Long2[[#This Row],[Adj Close]]/K759-1)</f>
        <v/>
      </c>
      <c r="M758" s="29">
        <v>39076</v>
      </c>
      <c r="O758" s="33" t="str">
        <f>IF(ISBLANK(N759),"",Long3[[#This Row],[Adj Close]]/N759-1)</f>
        <v/>
      </c>
      <c r="P758" s="37">
        <v>39076</v>
      </c>
      <c r="R758" s="36" t="str">
        <f>IF(ISBLANK(Q759),"",Long4[[#This Row],[Adj Close]]/Q759-1)</f>
        <v/>
      </c>
      <c r="V758" s="37">
        <v>39076</v>
      </c>
      <c r="X758" s="36" t="str">
        <f>IF(ISBLANK(W759),"",Long6[[#This Row],[Adj Close]]/W759-1)</f>
        <v/>
      </c>
      <c r="AE758" s="29">
        <v>39076</v>
      </c>
      <c r="AG758" s="33" t="str">
        <f>IF(ISBLANK(AF759),"",Short0[[#This Row],[Adj Close]]/AF759-1)</f>
        <v/>
      </c>
      <c r="AH758" s="37">
        <v>39076</v>
      </c>
      <c r="AJ758" s="36" t="str">
        <f>IF(ISBLANK(AI759),"",Short1[[#This Row],[Adj Close]]/AI759-1)</f>
        <v/>
      </c>
      <c r="AK758" s="29">
        <v>39076</v>
      </c>
      <c r="AM758" s="33" t="str">
        <f>IF(ISBLANK(AL759),"",Short2[[#This Row],[Adj Close]]/AL759-1)</f>
        <v/>
      </c>
    </row>
    <row r="759" spans="1:39" x14ac:dyDescent="0.25">
      <c r="A759" s="37">
        <v>39069</v>
      </c>
      <c r="B759" s="39">
        <v>1410.76001</v>
      </c>
      <c r="C759" s="36">
        <f>IF(ISBLANK(B760), "", GSPC[[#This Row],[Adj Close]]/B760-1)</f>
        <v>-1.1442835692953124E-2</v>
      </c>
      <c r="D759" s="37">
        <v>39069</v>
      </c>
      <c r="E759"/>
      <c r="F759" s="36" t="str">
        <f>IF(ISBLANK(E760), "", Long0[[#This Row],[Adj Close]]/E760-1)</f>
        <v/>
      </c>
      <c r="G759" s="29">
        <v>39069</v>
      </c>
      <c r="H759"/>
      <c r="I759" s="33" t="str">
        <f>IF(ISBLANK(H760),"",Long1[[#This Row],[Adj Close]]/H760-1)</f>
        <v/>
      </c>
      <c r="J759" s="37">
        <v>39069</v>
      </c>
      <c r="K759"/>
      <c r="L759" s="36" t="str">
        <f>IF(ISBLANK(K760),"",Long2[[#This Row],[Adj Close]]/K760-1)</f>
        <v/>
      </c>
      <c r="M759" s="29">
        <v>39069</v>
      </c>
      <c r="O759" s="33" t="str">
        <f>IF(ISBLANK(N760),"",Long3[[#This Row],[Adj Close]]/N760-1)</f>
        <v/>
      </c>
      <c r="P759" s="37">
        <v>39069</v>
      </c>
      <c r="R759" s="36" t="str">
        <f>IF(ISBLANK(Q760),"",Long4[[#This Row],[Adj Close]]/Q760-1)</f>
        <v/>
      </c>
      <c r="V759" s="37">
        <v>39069</v>
      </c>
      <c r="X759" s="36" t="str">
        <f>IF(ISBLANK(W760),"",Long6[[#This Row],[Adj Close]]/W760-1)</f>
        <v/>
      </c>
      <c r="AE759" s="29">
        <v>39069</v>
      </c>
      <c r="AG759" s="33" t="str">
        <f>IF(ISBLANK(AF760),"",Short0[[#This Row],[Adj Close]]/AF760-1)</f>
        <v/>
      </c>
      <c r="AH759" s="37">
        <v>39069</v>
      </c>
      <c r="AJ759" s="36" t="str">
        <f>IF(ISBLANK(AI760),"",Short1[[#This Row],[Adj Close]]/AI760-1)</f>
        <v/>
      </c>
      <c r="AK759" s="29">
        <v>39069</v>
      </c>
      <c r="AM759" s="33" t="str">
        <f>IF(ISBLANK(AL760),"",Short2[[#This Row],[Adj Close]]/AL760-1)</f>
        <v/>
      </c>
    </row>
    <row r="760" spans="1:39" x14ac:dyDescent="0.25">
      <c r="A760" s="37">
        <v>39062</v>
      </c>
      <c r="B760" s="39">
        <v>1427.089966</v>
      </c>
      <c r="C760" s="36">
        <f>IF(ISBLANK(B761), "", GSPC[[#This Row],[Adj Close]]/B761-1)</f>
        <v>1.2235431265962493E-2</v>
      </c>
      <c r="D760" s="37">
        <v>39062</v>
      </c>
      <c r="E760"/>
      <c r="F760" s="36" t="str">
        <f>IF(ISBLANK(E761), "", Long0[[#This Row],[Adj Close]]/E761-1)</f>
        <v/>
      </c>
      <c r="G760" s="29">
        <v>39062</v>
      </c>
      <c r="H760"/>
      <c r="I760" s="33" t="str">
        <f>IF(ISBLANK(H761),"",Long1[[#This Row],[Adj Close]]/H761-1)</f>
        <v/>
      </c>
      <c r="J760" s="37">
        <v>39062</v>
      </c>
      <c r="K760"/>
      <c r="L760" s="36" t="str">
        <f>IF(ISBLANK(K761),"",Long2[[#This Row],[Adj Close]]/K761-1)</f>
        <v/>
      </c>
      <c r="M760" s="29">
        <v>39062</v>
      </c>
      <c r="O760" s="33" t="str">
        <f>IF(ISBLANK(N761),"",Long3[[#This Row],[Adj Close]]/N761-1)</f>
        <v/>
      </c>
      <c r="P760" s="37">
        <v>39062</v>
      </c>
      <c r="R760" s="36" t="str">
        <f>IF(ISBLANK(Q761),"",Long4[[#This Row],[Adj Close]]/Q761-1)</f>
        <v/>
      </c>
      <c r="V760" s="37">
        <v>39062</v>
      </c>
      <c r="X760" s="36" t="str">
        <f>IF(ISBLANK(W761),"",Long6[[#This Row],[Adj Close]]/W761-1)</f>
        <v/>
      </c>
      <c r="AE760" s="29">
        <v>39062</v>
      </c>
      <c r="AG760" s="33" t="str">
        <f>IF(ISBLANK(AF761),"",Short0[[#This Row],[Adj Close]]/AF761-1)</f>
        <v/>
      </c>
      <c r="AH760" s="37">
        <v>39062</v>
      </c>
      <c r="AJ760" s="36" t="str">
        <f>IF(ISBLANK(AI761),"",Short1[[#This Row],[Adj Close]]/AI761-1)</f>
        <v/>
      </c>
      <c r="AK760" s="29">
        <v>39062</v>
      </c>
      <c r="AM760" s="33" t="str">
        <f>IF(ISBLANK(AL761),"",Short2[[#This Row],[Adj Close]]/AL761-1)</f>
        <v/>
      </c>
    </row>
    <row r="761" spans="1:39" x14ac:dyDescent="0.25">
      <c r="A761" s="37">
        <v>39055</v>
      </c>
      <c r="B761" s="39">
        <v>1409.839966</v>
      </c>
      <c r="C761" s="36">
        <f>IF(ISBLANK(B762), "", GSPC[[#This Row],[Adj Close]]/B762-1)</f>
        <v>9.4006668289237094E-3</v>
      </c>
      <c r="D761" s="37">
        <v>39055</v>
      </c>
      <c r="E761"/>
      <c r="F761" s="36" t="str">
        <f>IF(ISBLANK(E762), "", Long0[[#This Row],[Adj Close]]/E762-1)</f>
        <v/>
      </c>
      <c r="G761" s="29">
        <v>39055</v>
      </c>
      <c r="H761"/>
      <c r="I761" s="33" t="str">
        <f>IF(ISBLANK(H762),"",Long1[[#This Row],[Adj Close]]/H762-1)</f>
        <v/>
      </c>
      <c r="J761" s="37">
        <v>39055</v>
      </c>
      <c r="K761"/>
      <c r="L761" s="36" t="str">
        <f>IF(ISBLANK(K762),"",Long2[[#This Row],[Adj Close]]/K762-1)</f>
        <v/>
      </c>
      <c r="M761" s="29">
        <v>39055</v>
      </c>
      <c r="O761" s="33" t="str">
        <f>IF(ISBLANK(N762),"",Long3[[#This Row],[Adj Close]]/N762-1)</f>
        <v/>
      </c>
      <c r="P761" s="37">
        <v>39055</v>
      </c>
      <c r="R761" s="36" t="str">
        <f>IF(ISBLANK(Q762),"",Long4[[#This Row],[Adj Close]]/Q762-1)</f>
        <v/>
      </c>
      <c r="V761" s="37">
        <v>39055</v>
      </c>
      <c r="X761" s="36" t="str">
        <f>IF(ISBLANK(W762),"",Long6[[#This Row],[Adj Close]]/W762-1)</f>
        <v/>
      </c>
      <c r="AE761" s="29">
        <v>39055</v>
      </c>
      <c r="AG761" s="33" t="str">
        <f>IF(ISBLANK(AF762),"",Short0[[#This Row],[Adj Close]]/AF762-1)</f>
        <v/>
      </c>
      <c r="AH761" s="37">
        <v>39055</v>
      </c>
      <c r="AJ761" s="36" t="str">
        <f>IF(ISBLANK(AI762),"",Short1[[#This Row],[Adj Close]]/AI762-1)</f>
        <v/>
      </c>
      <c r="AK761" s="29">
        <v>39055</v>
      </c>
      <c r="AM761" s="33" t="str">
        <f>IF(ISBLANK(AL762),"",Short2[[#This Row],[Adj Close]]/AL762-1)</f>
        <v/>
      </c>
    </row>
    <row r="762" spans="1:39" x14ac:dyDescent="0.25">
      <c r="A762" s="37">
        <v>39048</v>
      </c>
      <c r="B762" s="39">
        <v>1396.709961</v>
      </c>
      <c r="C762" s="36">
        <f>IF(ISBLANK(B763), "", GSPC[[#This Row],[Adj Close]]/B763-1)</f>
        <v>-3.0265106879611148E-3</v>
      </c>
      <c r="D762" s="37">
        <v>39048</v>
      </c>
      <c r="E762"/>
      <c r="F762" s="36" t="str">
        <f>IF(ISBLANK(E763), "", Long0[[#This Row],[Adj Close]]/E763-1)</f>
        <v/>
      </c>
      <c r="G762" s="29">
        <v>39048</v>
      </c>
      <c r="H762"/>
      <c r="I762" s="33" t="str">
        <f>IF(ISBLANK(H763),"",Long1[[#This Row],[Adj Close]]/H763-1)</f>
        <v/>
      </c>
      <c r="J762" s="37">
        <v>39048</v>
      </c>
      <c r="K762"/>
      <c r="L762" s="36" t="str">
        <f>IF(ISBLANK(K763),"",Long2[[#This Row],[Adj Close]]/K763-1)</f>
        <v/>
      </c>
      <c r="M762" s="29">
        <v>39048</v>
      </c>
      <c r="O762" s="33" t="str">
        <f>IF(ISBLANK(N763),"",Long3[[#This Row],[Adj Close]]/N763-1)</f>
        <v/>
      </c>
      <c r="P762" s="37">
        <v>39048</v>
      </c>
      <c r="R762" s="36" t="str">
        <f>IF(ISBLANK(Q763),"",Long4[[#This Row],[Adj Close]]/Q763-1)</f>
        <v/>
      </c>
      <c r="V762" s="37">
        <v>39048</v>
      </c>
      <c r="X762" s="36" t="str">
        <f>IF(ISBLANK(W763),"",Long6[[#This Row],[Adj Close]]/W763-1)</f>
        <v/>
      </c>
      <c r="AE762" s="29">
        <v>39048</v>
      </c>
      <c r="AG762" s="33" t="str">
        <f>IF(ISBLANK(AF763),"",Short0[[#This Row],[Adj Close]]/AF763-1)</f>
        <v/>
      </c>
      <c r="AH762" s="37">
        <v>39048</v>
      </c>
      <c r="AJ762" s="36" t="str">
        <f>IF(ISBLANK(AI763),"",Short1[[#This Row],[Adj Close]]/AI763-1)</f>
        <v/>
      </c>
      <c r="AK762" s="29">
        <v>39048</v>
      </c>
      <c r="AM762" s="33" t="str">
        <f>IF(ISBLANK(AL763),"",Short2[[#This Row],[Adj Close]]/AL763-1)</f>
        <v/>
      </c>
    </row>
    <row r="763" spans="1:39" x14ac:dyDescent="0.25">
      <c r="A763" s="37">
        <v>39041</v>
      </c>
      <c r="B763" s="39">
        <v>1400.9499510000001</v>
      </c>
      <c r="C763" s="36">
        <f>IF(ISBLANK(B764), "", GSPC[[#This Row],[Adj Close]]/B764-1)</f>
        <v>-1.7841850466926434E-4</v>
      </c>
      <c r="D763" s="37">
        <v>39041</v>
      </c>
      <c r="E763"/>
      <c r="F763" s="36" t="str">
        <f>IF(ISBLANK(E764), "", Long0[[#This Row],[Adj Close]]/E764-1)</f>
        <v/>
      </c>
      <c r="G763" s="29">
        <v>39041</v>
      </c>
      <c r="H763"/>
      <c r="I763" s="33" t="str">
        <f>IF(ISBLANK(H764),"",Long1[[#This Row],[Adj Close]]/H764-1)</f>
        <v/>
      </c>
      <c r="J763" s="37">
        <v>39041</v>
      </c>
      <c r="K763"/>
      <c r="L763" s="36" t="str">
        <f>IF(ISBLANK(K764),"",Long2[[#This Row],[Adj Close]]/K764-1)</f>
        <v/>
      </c>
      <c r="M763" s="29">
        <v>39041</v>
      </c>
      <c r="O763" s="33" t="str">
        <f>IF(ISBLANK(N764),"",Long3[[#This Row],[Adj Close]]/N764-1)</f>
        <v/>
      </c>
      <c r="P763" s="37">
        <v>39041</v>
      </c>
      <c r="R763" s="36" t="str">
        <f>IF(ISBLANK(Q764),"",Long4[[#This Row],[Adj Close]]/Q764-1)</f>
        <v/>
      </c>
      <c r="V763" s="37">
        <v>39041</v>
      </c>
      <c r="X763" s="36" t="str">
        <f>IF(ISBLANK(W764),"",Long6[[#This Row],[Adj Close]]/W764-1)</f>
        <v/>
      </c>
      <c r="AE763" s="29">
        <v>39041</v>
      </c>
      <c r="AG763" s="33" t="str">
        <f>IF(ISBLANK(AF764),"",Short0[[#This Row],[Adj Close]]/AF764-1)</f>
        <v/>
      </c>
      <c r="AH763" s="37">
        <v>39041</v>
      </c>
      <c r="AJ763" s="36" t="str">
        <f>IF(ISBLANK(AI764),"",Short1[[#This Row],[Adj Close]]/AI764-1)</f>
        <v/>
      </c>
      <c r="AK763" s="29">
        <v>39041</v>
      </c>
      <c r="AM763" s="33" t="str">
        <f>IF(ISBLANK(AL764),"",Short2[[#This Row],[Adj Close]]/AL764-1)</f>
        <v/>
      </c>
    </row>
    <row r="764" spans="1:39" x14ac:dyDescent="0.25">
      <c r="A764" s="37">
        <v>39034</v>
      </c>
      <c r="B764" s="39">
        <v>1401.1999510000001</v>
      </c>
      <c r="C764" s="36">
        <f>IF(ISBLANK(B765), "", GSPC[[#This Row],[Adj Close]]/B765-1)</f>
        <v>1.4700504487789035E-2</v>
      </c>
      <c r="D764" s="37">
        <v>39034</v>
      </c>
      <c r="E764"/>
      <c r="F764" s="36" t="str">
        <f>IF(ISBLANK(E765), "", Long0[[#This Row],[Adj Close]]/E765-1)</f>
        <v/>
      </c>
      <c r="G764" s="29">
        <v>39034</v>
      </c>
      <c r="H764"/>
      <c r="I764" s="33" t="str">
        <f>IF(ISBLANK(H765),"",Long1[[#This Row],[Adj Close]]/H765-1)</f>
        <v/>
      </c>
      <c r="J764" s="37">
        <v>39034</v>
      </c>
      <c r="K764"/>
      <c r="L764" s="36" t="str">
        <f>IF(ISBLANK(K765),"",Long2[[#This Row],[Adj Close]]/K765-1)</f>
        <v/>
      </c>
      <c r="M764" s="29">
        <v>39034</v>
      </c>
      <c r="O764" s="33" t="str">
        <f>IF(ISBLANK(N765),"",Long3[[#This Row],[Adj Close]]/N765-1)</f>
        <v/>
      </c>
      <c r="P764" s="37">
        <v>39034</v>
      </c>
      <c r="R764" s="36" t="str">
        <f>IF(ISBLANK(Q765),"",Long4[[#This Row],[Adj Close]]/Q765-1)</f>
        <v/>
      </c>
      <c r="V764" s="37">
        <v>39034</v>
      </c>
      <c r="X764" s="36" t="str">
        <f>IF(ISBLANK(W765),"",Long6[[#This Row],[Adj Close]]/W765-1)</f>
        <v/>
      </c>
      <c r="AE764" s="29">
        <v>39034</v>
      </c>
      <c r="AG764" s="33" t="str">
        <f>IF(ISBLANK(AF765),"",Short0[[#This Row],[Adj Close]]/AF765-1)</f>
        <v/>
      </c>
      <c r="AH764" s="37">
        <v>39034</v>
      </c>
      <c r="AJ764" s="36" t="str">
        <f>IF(ISBLANK(AI765),"",Short1[[#This Row],[Adj Close]]/AI765-1)</f>
        <v/>
      </c>
      <c r="AK764" s="29">
        <v>39034</v>
      </c>
      <c r="AM764" s="33" t="str">
        <f>IF(ISBLANK(AL765),"",Short2[[#This Row],[Adj Close]]/AL765-1)</f>
        <v/>
      </c>
    </row>
    <row r="765" spans="1:39" x14ac:dyDescent="0.25">
      <c r="A765" s="37">
        <v>39027</v>
      </c>
      <c r="B765" s="39">
        <v>1380.900024</v>
      </c>
      <c r="C765" s="36">
        <f>IF(ISBLANK(B766), "", GSPC[[#This Row],[Adj Close]]/B766-1)</f>
        <v>1.2167393098144075E-2</v>
      </c>
      <c r="D765" s="37">
        <v>39027</v>
      </c>
      <c r="E765"/>
      <c r="F765" s="36" t="str">
        <f>IF(ISBLANK(E766), "", Long0[[#This Row],[Adj Close]]/E766-1)</f>
        <v/>
      </c>
      <c r="G765" s="29">
        <v>39027</v>
      </c>
      <c r="H765"/>
      <c r="I765" s="33" t="str">
        <f>IF(ISBLANK(H766),"",Long1[[#This Row],[Adj Close]]/H766-1)</f>
        <v/>
      </c>
      <c r="J765" s="37">
        <v>39027</v>
      </c>
      <c r="K765"/>
      <c r="L765" s="36" t="str">
        <f>IF(ISBLANK(K766),"",Long2[[#This Row],[Adj Close]]/K766-1)</f>
        <v/>
      </c>
      <c r="M765" s="29">
        <v>39027</v>
      </c>
      <c r="O765" s="33" t="str">
        <f>IF(ISBLANK(N766),"",Long3[[#This Row],[Adj Close]]/N766-1)</f>
        <v/>
      </c>
      <c r="P765" s="37">
        <v>39027</v>
      </c>
      <c r="R765" s="36" t="str">
        <f>IF(ISBLANK(Q766),"",Long4[[#This Row],[Adj Close]]/Q766-1)</f>
        <v/>
      </c>
      <c r="V765" s="37">
        <v>39027</v>
      </c>
      <c r="X765" s="36" t="str">
        <f>IF(ISBLANK(W766),"",Long6[[#This Row],[Adj Close]]/W766-1)</f>
        <v/>
      </c>
      <c r="AE765" s="29">
        <v>39027</v>
      </c>
      <c r="AG765" s="33" t="str">
        <f>IF(ISBLANK(AF766),"",Short0[[#This Row],[Adj Close]]/AF766-1)</f>
        <v/>
      </c>
      <c r="AH765" s="37">
        <v>39027</v>
      </c>
      <c r="AJ765" s="36" t="str">
        <f>IF(ISBLANK(AI766),"",Short1[[#This Row],[Adj Close]]/AI766-1)</f>
        <v/>
      </c>
      <c r="AK765" s="29">
        <v>39027</v>
      </c>
      <c r="AM765" s="33" t="str">
        <f>IF(ISBLANK(AL766),"",Short2[[#This Row],[Adj Close]]/AL766-1)</f>
        <v/>
      </c>
    </row>
    <row r="766" spans="1:39" x14ac:dyDescent="0.25">
      <c r="A766" s="37">
        <v>39020</v>
      </c>
      <c r="B766" s="39">
        <v>1364.3000489999999</v>
      </c>
      <c r="C766" s="36">
        <f>IF(ISBLANK(B767), "", GSPC[[#This Row],[Adj Close]]/B767-1)</f>
        <v>-9.4674643311700724E-3</v>
      </c>
      <c r="D766" s="37">
        <v>39020</v>
      </c>
      <c r="E766"/>
      <c r="F766" s="36" t="str">
        <f>IF(ISBLANK(E767), "", Long0[[#This Row],[Adj Close]]/E767-1)</f>
        <v/>
      </c>
      <c r="G766" s="29">
        <v>39020</v>
      </c>
      <c r="H766"/>
      <c r="I766" s="33" t="str">
        <f>IF(ISBLANK(H767),"",Long1[[#This Row],[Adj Close]]/H767-1)</f>
        <v/>
      </c>
      <c r="J766" s="37">
        <v>39020</v>
      </c>
      <c r="K766"/>
      <c r="L766" s="36" t="str">
        <f>IF(ISBLANK(K767),"",Long2[[#This Row],[Adj Close]]/K767-1)</f>
        <v/>
      </c>
      <c r="M766" s="29">
        <v>39020</v>
      </c>
      <c r="O766" s="33" t="str">
        <f>IF(ISBLANK(N767),"",Long3[[#This Row],[Adj Close]]/N767-1)</f>
        <v/>
      </c>
      <c r="P766" s="37">
        <v>39020</v>
      </c>
      <c r="R766" s="36" t="str">
        <f>IF(ISBLANK(Q767),"",Long4[[#This Row],[Adj Close]]/Q767-1)</f>
        <v/>
      </c>
      <c r="V766" s="37">
        <v>39020</v>
      </c>
      <c r="X766" s="36" t="str">
        <f>IF(ISBLANK(W767),"",Long6[[#This Row],[Adj Close]]/W767-1)</f>
        <v/>
      </c>
      <c r="AE766" s="29">
        <v>39020</v>
      </c>
      <c r="AG766" s="33" t="str">
        <f>IF(ISBLANK(AF767),"",Short0[[#This Row],[Adj Close]]/AF767-1)</f>
        <v/>
      </c>
      <c r="AH766" s="37">
        <v>39020</v>
      </c>
      <c r="AJ766" s="36" t="str">
        <f>IF(ISBLANK(AI767),"",Short1[[#This Row],[Adj Close]]/AI767-1)</f>
        <v/>
      </c>
      <c r="AK766" s="29">
        <v>39020</v>
      </c>
      <c r="AM766" s="33" t="str">
        <f>IF(ISBLANK(AL767),"",Short2[[#This Row],[Adj Close]]/AL767-1)</f>
        <v/>
      </c>
    </row>
    <row r="767" spans="1:39" x14ac:dyDescent="0.25">
      <c r="A767" s="37">
        <v>39013</v>
      </c>
      <c r="B767" s="39">
        <v>1377.339966</v>
      </c>
      <c r="C767" s="36">
        <f>IF(ISBLANK(B768), "", GSPC[[#This Row],[Adj Close]]/B768-1)</f>
        <v>6.3860807783617801E-3</v>
      </c>
      <c r="D767" s="37">
        <v>39013</v>
      </c>
      <c r="E767"/>
      <c r="F767" s="36" t="str">
        <f>IF(ISBLANK(E768), "", Long0[[#This Row],[Adj Close]]/E768-1)</f>
        <v/>
      </c>
      <c r="G767" s="29">
        <v>39013</v>
      </c>
      <c r="H767"/>
      <c r="I767" s="33" t="str">
        <f>IF(ISBLANK(H768),"",Long1[[#This Row],[Adj Close]]/H768-1)</f>
        <v/>
      </c>
      <c r="J767" s="37">
        <v>39013</v>
      </c>
      <c r="K767"/>
      <c r="L767" s="36" t="str">
        <f>IF(ISBLANK(K768),"",Long2[[#This Row],[Adj Close]]/K768-1)</f>
        <v/>
      </c>
      <c r="M767" s="29">
        <v>39013</v>
      </c>
      <c r="O767" s="33" t="str">
        <f>IF(ISBLANK(N768),"",Long3[[#This Row],[Adj Close]]/N768-1)</f>
        <v/>
      </c>
      <c r="P767" s="37">
        <v>39013</v>
      </c>
      <c r="R767" s="36" t="str">
        <f>IF(ISBLANK(Q768),"",Long4[[#This Row],[Adj Close]]/Q768-1)</f>
        <v/>
      </c>
      <c r="V767" s="37">
        <v>39013</v>
      </c>
      <c r="X767" s="36" t="str">
        <f>IF(ISBLANK(W768),"",Long6[[#This Row],[Adj Close]]/W768-1)</f>
        <v/>
      </c>
      <c r="AE767" s="29">
        <v>39013</v>
      </c>
      <c r="AG767" s="33" t="str">
        <f>IF(ISBLANK(AF768),"",Short0[[#This Row],[Adj Close]]/AF768-1)</f>
        <v/>
      </c>
      <c r="AH767" s="37">
        <v>39013</v>
      </c>
      <c r="AJ767" s="36" t="str">
        <f>IF(ISBLANK(AI768),"",Short1[[#This Row],[Adj Close]]/AI768-1)</f>
        <v/>
      </c>
      <c r="AK767" s="29">
        <v>39013</v>
      </c>
      <c r="AM767" s="33" t="str">
        <f>IF(ISBLANK(AL768),"",Short2[[#This Row],[Adj Close]]/AL768-1)</f>
        <v/>
      </c>
    </row>
    <row r="768" spans="1:39" x14ac:dyDescent="0.25">
      <c r="A768" s="37">
        <v>39006</v>
      </c>
      <c r="B768" s="39">
        <v>1368.599976</v>
      </c>
      <c r="C768" s="36">
        <f>IF(ISBLANK(B769), "", GSPC[[#This Row],[Adj Close]]/B769-1)</f>
        <v>2.1821451142416404E-3</v>
      </c>
      <c r="D768" s="37">
        <v>39006</v>
      </c>
      <c r="E768"/>
      <c r="F768" s="36" t="str">
        <f>IF(ISBLANK(E769), "", Long0[[#This Row],[Adj Close]]/E769-1)</f>
        <v/>
      </c>
      <c r="G768" s="29">
        <v>39006</v>
      </c>
      <c r="H768"/>
      <c r="I768" s="33" t="str">
        <f>IF(ISBLANK(H769),"",Long1[[#This Row],[Adj Close]]/H769-1)</f>
        <v/>
      </c>
      <c r="J768" s="37">
        <v>39006</v>
      </c>
      <c r="K768"/>
      <c r="L768" s="36" t="str">
        <f>IF(ISBLANK(K769),"",Long2[[#This Row],[Adj Close]]/K769-1)</f>
        <v/>
      </c>
      <c r="M768" s="29">
        <v>39006</v>
      </c>
      <c r="O768" s="33" t="str">
        <f>IF(ISBLANK(N769),"",Long3[[#This Row],[Adj Close]]/N769-1)</f>
        <v/>
      </c>
      <c r="P768" s="37">
        <v>39006</v>
      </c>
      <c r="R768" s="36" t="str">
        <f>IF(ISBLANK(Q769),"",Long4[[#This Row],[Adj Close]]/Q769-1)</f>
        <v/>
      </c>
      <c r="V768" s="37">
        <v>39006</v>
      </c>
      <c r="X768" s="36" t="str">
        <f>IF(ISBLANK(W769),"",Long6[[#This Row],[Adj Close]]/W769-1)</f>
        <v/>
      </c>
      <c r="AE768" s="29">
        <v>39006</v>
      </c>
      <c r="AG768" s="33" t="str">
        <f>IF(ISBLANK(AF769),"",Short0[[#This Row],[Adj Close]]/AF769-1)</f>
        <v/>
      </c>
      <c r="AH768" s="37">
        <v>39006</v>
      </c>
      <c r="AJ768" s="36" t="str">
        <f>IF(ISBLANK(AI769),"",Short1[[#This Row],[Adj Close]]/AI769-1)</f>
        <v/>
      </c>
      <c r="AK768" s="29">
        <v>39006</v>
      </c>
      <c r="AM768" s="33" t="str">
        <f>IF(ISBLANK(AL769),"",Short2[[#This Row],[Adj Close]]/AL769-1)</f>
        <v/>
      </c>
    </row>
    <row r="769" spans="1:39" x14ac:dyDescent="0.25">
      <c r="A769" s="37">
        <v>38999</v>
      </c>
      <c r="B769" s="39">
        <v>1365.619995</v>
      </c>
      <c r="C769" s="36">
        <f>IF(ISBLANK(B770), "", GSPC[[#This Row],[Adj Close]]/B770-1)</f>
        <v>1.1877703157137987E-2</v>
      </c>
      <c r="D769" s="37">
        <v>38999</v>
      </c>
      <c r="E769"/>
      <c r="F769" s="36" t="str">
        <f>IF(ISBLANK(E770), "", Long0[[#This Row],[Adj Close]]/E770-1)</f>
        <v/>
      </c>
      <c r="G769" s="29">
        <v>38999</v>
      </c>
      <c r="H769"/>
      <c r="I769" s="33" t="str">
        <f>IF(ISBLANK(H770),"",Long1[[#This Row],[Adj Close]]/H770-1)</f>
        <v/>
      </c>
      <c r="J769" s="37">
        <v>38999</v>
      </c>
      <c r="K769"/>
      <c r="L769" s="36" t="str">
        <f>IF(ISBLANK(K770),"",Long2[[#This Row],[Adj Close]]/K770-1)</f>
        <v/>
      </c>
      <c r="M769" s="29">
        <v>38999</v>
      </c>
      <c r="O769" s="33" t="str">
        <f>IF(ISBLANK(N770),"",Long3[[#This Row],[Adj Close]]/N770-1)</f>
        <v/>
      </c>
      <c r="P769" s="37">
        <v>38999</v>
      </c>
      <c r="R769" s="36" t="str">
        <f>IF(ISBLANK(Q770),"",Long4[[#This Row],[Adj Close]]/Q770-1)</f>
        <v/>
      </c>
      <c r="V769" s="37">
        <v>38999</v>
      </c>
      <c r="X769" s="36" t="str">
        <f>IF(ISBLANK(W770),"",Long6[[#This Row],[Adj Close]]/W770-1)</f>
        <v/>
      </c>
      <c r="AE769" s="29">
        <v>38999</v>
      </c>
      <c r="AG769" s="33" t="str">
        <f>IF(ISBLANK(AF770),"",Short0[[#This Row],[Adj Close]]/AF770-1)</f>
        <v/>
      </c>
      <c r="AH769" s="37">
        <v>38999</v>
      </c>
      <c r="AJ769" s="36" t="str">
        <f>IF(ISBLANK(AI770),"",Short1[[#This Row],[Adj Close]]/AI770-1)</f>
        <v/>
      </c>
      <c r="AK769" s="29">
        <v>38999</v>
      </c>
      <c r="AM769" s="33" t="str">
        <f>IF(ISBLANK(AL770),"",Short2[[#This Row],[Adj Close]]/AL770-1)</f>
        <v/>
      </c>
    </row>
    <row r="770" spans="1:39" x14ac:dyDescent="0.25">
      <c r="A770" s="37">
        <v>38992</v>
      </c>
      <c r="B770" s="39">
        <v>1349.589966</v>
      </c>
      <c r="C770" s="36">
        <f>IF(ISBLANK(B771), "", GSPC[[#This Row],[Adj Close]]/B771-1)</f>
        <v>1.028557865542834E-2</v>
      </c>
      <c r="D770" s="37">
        <v>38992</v>
      </c>
      <c r="E770"/>
      <c r="F770" s="36" t="str">
        <f>IF(ISBLANK(E771), "", Long0[[#This Row],[Adj Close]]/E771-1)</f>
        <v/>
      </c>
      <c r="G770" s="29">
        <v>38992</v>
      </c>
      <c r="H770"/>
      <c r="I770" s="33" t="str">
        <f>IF(ISBLANK(H771),"",Long1[[#This Row],[Adj Close]]/H771-1)</f>
        <v/>
      </c>
      <c r="J770" s="37">
        <v>38992</v>
      </c>
      <c r="K770"/>
      <c r="L770" s="36" t="str">
        <f>IF(ISBLANK(K771),"",Long2[[#This Row],[Adj Close]]/K771-1)</f>
        <v/>
      </c>
      <c r="M770" s="29">
        <v>38992</v>
      </c>
      <c r="O770" s="33" t="str">
        <f>IF(ISBLANK(N771),"",Long3[[#This Row],[Adj Close]]/N771-1)</f>
        <v/>
      </c>
      <c r="P770" s="37">
        <v>38992</v>
      </c>
      <c r="R770" s="36" t="str">
        <f>IF(ISBLANK(Q771),"",Long4[[#This Row],[Adj Close]]/Q771-1)</f>
        <v/>
      </c>
      <c r="V770" s="37">
        <v>38992</v>
      </c>
      <c r="X770" s="36" t="str">
        <f>IF(ISBLANK(W771),"",Long6[[#This Row],[Adj Close]]/W771-1)</f>
        <v/>
      </c>
      <c r="AE770" s="29">
        <v>38992</v>
      </c>
      <c r="AG770" s="33" t="str">
        <f>IF(ISBLANK(AF771),"",Short0[[#This Row],[Adj Close]]/AF771-1)</f>
        <v/>
      </c>
      <c r="AH770" s="37">
        <v>38992</v>
      </c>
      <c r="AJ770" s="36" t="str">
        <f>IF(ISBLANK(AI771),"",Short1[[#This Row],[Adj Close]]/AI771-1)</f>
        <v/>
      </c>
      <c r="AK770" s="29">
        <v>38992</v>
      </c>
      <c r="AM770" s="33" t="str">
        <f>IF(ISBLANK(AL771),"",Short2[[#This Row],[Adj Close]]/AL771-1)</f>
        <v/>
      </c>
    </row>
    <row r="771" spans="1:39" x14ac:dyDescent="0.25">
      <c r="A771" s="37">
        <v>38985</v>
      </c>
      <c r="B771" s="39">
        <v>1335.849976</v>
      </c>
      <c r="C771" s="36">
        <f>IF(ISBLANK(B772), "", GSPC[[#This Row],[Adj Close]]/B772-1)</f>
        <v>1.6025454095180747E-2</v>
      </c>
      <c r="D771" s="37">
        <v>38985</v>
      </c>
      <c r="E771"/>
      <c r="F771" s="36" t="str">
        <f>IF(ISBLANK(E772), "", Long0[[#This Row],[Adj Close]]/E772-1)</f>
        <v/>
      </c>
      <c r="G771" s="29">
        <v>38985</v>
      </c>
      <c r="H771"/>
      <c r="I771" s="33" t="str">
        <f>IF(ISBLANK(H772),"",Long1[[#This Row],[Adj Close]]/H772-1)</f>
        <v/>
      </c>
      <c r="J771" s="37">
        <v>38985</v>
      </c>
      <c r="K771"/>
      <c r="L771" s="36" t="str">
        <f>IF(ISBLANK(K772),"",Long2[[#This Row],[Adj Close]]/K772-1)</f>
        <v/>
      </c>
      <c r="M771" s="29">
        <v>38985</v>
      </c>
      <c r="O771" s="33" t="str">
        <f>IF(ISBLANK(N772),"",Long3[[#This Row],[Adj Close]]/N772-1)</f>
        <v/>
      </c>
      <c r="P771" s="37">
        <v>38985</v>
      </c>
      <c r="R771" s="36" t="str">
        <f>IF(ISBLANK(Q772),"",Long4[[#This Row],[Adj Close]]/Q772-1)</f>
        <v/>
      </c>
      <c r="V771" s="37">
        <v>38985</v>
      </c>
      <c r="X771" s="36" t="str">
        <f>IF(ISBLANK(W772),"",Long6[[#This Row],[Adj Close]]/W772-1)</f>
        <v/>
      </c>
      <c r="AE771" s="29">
        <v>38985</v>
      </c>
      <c r="AG771" s="33" t="str">
        <f>IF(ISBLANK(AF772),"",Short0[[#This Row],[Adj Close]]/AF772-1)</f>
        <v/>
      </c>
      <c r="AH771" s="37">
        <v>38985</v>
      </c>
      <c r="AJ771" s="36" t="str">
        <f>IF(ISBLANK(AI772),"",Short1[[#This Row],[Adj Close]]/AI772-1)</f>
        <v/>
      </c>
      <c r="AK771" s="29">
        <v>38985</v>
      </c>
      <c r="AM771" s="33" t="str">
        <f>IF(ISBLANK(AL772),"",Short2[[#This Row],[Adj Close]]/AL772-1)</f>
        <v/>
      </c>
    </row>
    <row r="772" spans="1:39" x14ac:dyDescent="0.25">
      <c r="A772" s="37">
        <v>38978</v>
      </c>
      <c r="B772" s="39">
        <v>1314.780029</v>
      </c>
      <c r="C772" s="36">
        <f>IF(ISBLANK(B773), "", GSPC[[#This Row],[Adj Close]]/B773-1)</f>
        <v>-3.6979258856603137E-3</v>
      </c>
      <c r="D772" s="37">
        <v>38978</v>
      </c>
      <c r="E772"/>
      <c r="F772" s="36" t="str">
        <f>IF(ISBLANK(E773), "", Long0[[#This Row],[Adj Close]]/E773-1)</f>
        <v/>
      </c>
      <c r="G772" s="29">
        <v>38978</v>
      </c>
      <c r="H772"/>
      <c r="I772" s="33" t="str">
        <f>IF(ISBLANK(H773),"",Long1[[#This Row],[Adj Close]]/H773-1)</f>
        <v/>
      </c>
      <c r="J772" s="37">
        <v>38978</v>
      </c>
      <c r="K772"/>
      <c r="L772" s="36" t="str">
        <f>IF(ISBLANK(K773),"",Long2[[#This Row],[Adj Close]]/K773-1)</f>
        <v/>
      </c>
      <c r="M772" s="29">
        <v>38978</v>
      </c>
      <c r="O772" s="33" t="str">
        <f>IF(ISBLANK(N773),"",Long3[[#This Row],[Adj Close]]/N773-1)</f>
        <v/>
      </c>
      <c r="P772" s="37">
        <v>38978</v>
      </c>
      <c r="R772" s="36" t="str">
        <f>IF(ISBLANK(Q773),"",Long4[[#This Row],[Adj Close]]/Q773-1)</f>
        <v/>
      </c>
      <c r="V772" s="37">
        <v>38978</v>
      </c>
      <c r="X772" s="36" t="str">
        <f>IF(ISBLANK(W773),"",Long6[[#This Row],[Adj Close]]/W773-1)</f>
        <v/>
      </c>
      <c r="AE772" s="29">
        <v>38978</v>
      </c>
      <c r="AG772" s="33" t="str">
        <f>IF(ISBLANK(AF773),"",Short0[[#This Row],[Adj Close]]/AF773-1)</f>
        <v/>
      </c>
      <c r="AH772" s="37">
        <v>38978</v>
      </c>
      <c r="AJ772" s="36" t="str">
        <f>IF(ISBLANK(AI773),"",Short1[[#This Row],[Adj Close]]/AI773-1)</f>
        <v/>
      </c>
      <c r="AK772" s="29">
        <v>38978</v>
      </c>
      <c r="AM772" s="33" t="str">
        <f>IF(ISBLANK(AL773),"",Short2[[#This Row],[Adj Close]]/AL773-1)</f>
        <v/>
      </c>
    </row>
    <row r="773" spans="1:39" x14ac:dyDescent="0.25">
      <c r="A773" s="37">
        <v>38971</v>
      </c>
      <c r="B773" s="39">
        <v>1319.660034</v>
      </c>
      <c r="C773" s="36">
        <f>IF(ISBLANK(B774), "", GSPC[[#This Row],[Adj Close]]/B774-1)</f>
        <v>1.5967102898906349E-2</v>
      </c>
      <c r="D773" s="37">
        <v>38971</v>
      </c>
      <c r="E773"/>
      <c r="F773" s="36" t="str">
        <f>IF(ISBLANK(E774), "", Long0[[#This Row],[Adj Close]]/E774-1)</f>
        <v/>
      </c>
      <c r="G773" s="29">
        <v>38971</v>
      </c>
      <c r="H773"/>
      <c r="I773" s="33" t="str">
        <f>IF(ISBLANK(H774),"",Long1[[#This Row],[Adj Close]]/H774-1)</f>
        <v/>
      </c>
      <c r="J773" s="37">
        <v>38971</v>
      </c>
      <c r="K773"/>
      <c r="L773" s="36" t="str">
        <f>IF(ISBLANK(K774),"",Long2[[#This Row],[Adj Close]]/K774-1)</f>
        <v/>
      </c>
      <c r="M773" s="29">
        <v>38971</v>
      </c>
      <c r="O773" s="33" t="str">
        <f>IF(ISBLANK(N774),"",Long3[[#This Row],[Adj Close]]/N774-1)</f>
        <v/>
      </c>
      <c r="P773" s="37">
        <v>38971</v>
      </c>
      <c r="R773" s="36" t="str">
        <f>IF(ISBLANK(Q774),"",Long4[[#This Row],[Adj Close]]/Q774-1)</f>
        <v/>
      </c>
      <c r="V773" s="37">
        <v>38971</v>
      </c>
      <c r="X773" s="36" t="str">
        <f>IF(ISBLANK(W774),"",Long6[[#This Row],[Adj Close]]/W774-1)</f>
        <v/>
      </c>
      <c r="AE773" s="29">
        <v>38971</v>
      </c>
      <c r="AG773" s="33" t="str">
        <f>IF(ISBLANK(AF774),"",Short0[[#This Row],[Adj Close]]/AF774-1)</f>
        <v/>
      </c>
      <c r="AH773" s="37">
        <v>38971</v>
      </c>
      <c r="AJ773" s="36" t="str">
        <f>IF(ISBLANK(AI774),"",Short1[[#This Row],[Adj Close]]/AI774-1)</f>
        <v/>
      </c>
      <c r="AK773" s="29">
        <v>38971</v>
      </c>
      <c r="AM773" s="33" t="str">
        <f>IF(ISBLANK(AL774),"",Short2[[#This Row],[Adj Close]]/AL774-1)</f>
        <v/>
      </c>
    </row>
    <row r="774" spans="1:39" x14ac:dyDescent="0.25">
      <c r="A774" s="37">
        <v>38964</v>
      </c>
      <c r="B774" s="39">
        <v>1298.920044</v>
      </c>
      <c r="C774" s="36">
        <f>IF(ISBLANK(B775), "", GSPC[[#This Row],[Adj Close]]/B775-1)</f>
        <v>-9.2218716163731118E-3</v>
      </c>
      <c r="D774" s="37">
        <v>38964</v>
      </c>
      <c r="E774"/>
      <c r="F774" s="36" t="str">
        <f>IF(ISBLANK(E775), "", Long0[[#This Row],[Adj Close]]/E775-1)</f>
        <v/>
      </c>
      <c r="G774" s="29">
        <v>38964</v>
      </c>
      <c r="H774"/>
      <c r="I774" s="33" t="str">
        <f>IF(ISBLANK(H775),"",Long1[[#This Row],[Adj Close]]/H775-1)</f>
        <v/>
      </c>
      <c r="J774" s="37">
        <v>38964</v>
      </c>
      <c r="K774"/>
      <c r="L774" s="36" t="str">
        <f>IF(ISBLANK(K775),"",Long2[[#This Row],[Adj Close]]/K775-1)</f>
        <v/>
      </c>
      <c r="M774" s="29">
        <v>38964</v>
      </c>
      <c r="O774" s="33" t="str">
        <f>IF(ISBLANK(N775),"",Long3[[#This Row],[Adj Close]]/N775-1)</f>
        <v/>
      </c>
      <c r="P774" s="37">
        <v>38964</v>
      </c>
      <c r="R774" s="36" t="str">
        <f>IF(ISBLANK(Q775),"",Long4[[#This Row],[Adj Close]]/Q775-1)</f>
        <v/>
      </c>
      <c r="V774" s="37">
        <v>38964</v>
      </c>
      <c r="X774" s="36" t="str">
        <f>IF(ISBLANK(W775),"",Long6[[#This Row],[Adj Close]]/W775-1)</f>
        <v/>
      </c>
      <c r="AE774" s="29">
        <v>38964</v>
      </c>
      <c r="AG774" s="33" t="str">
        <f>IF(ISBLANK(AF775),"",Short0[[#This Row],[Adj Close]]/AF775-1)</f>
        <v/>
      </c>
      <c r="AH774" s="37">
        <v>38964</v>
      </c>
      <c r="AJ774" s="36" t="str">
        <f>IF(ISBLANK(AI775),"",Short1[[#This Row],[Adj Close]]/AI775-1)</f>
        <v/>
      </c>
      <c r="AK774" s="29">
        <v>38964</v>
      </c>
      <c r="AM774" s="33" t="str">
        <f>IF(ISBLANK(AL775),"",Short2[[#This Row],[Adj Close]]/AL775-1)</f>
        <v/>
      </c>
    </row>
    <row r="775" spans="1:39" x14ac:dyDescent="0.25">
      <c r="A775" s="37">
        <v>38957</v>
      </c>
      <c r="B775" s="39">
        <v>1311.01001</v>
      </c>
      <c r="C775" s="36">
        <f>IF(ISBLANK(B776), "", GSPC[[#This Row],[Adj Close]]/B776-1)</f>
        <v>1.2292616279910185E-2</v>
      </c>
      <c r="D775" s="37">
        <v>38957</v>
      </c>
      <c r="E775"/>
      <c r="F775" s="36" t="str">
        <f>IF(ISBLANK(E776), "", Long0[[#This Row],[Adj Close]]/E776-1)</f>
        <v/>
      </c>
      <c r="G775" s="29">
        <v>38957</v>
      </c>
      <c r="H775"/>
      <c r="I775" s="33" t="str">
        <f>IF(ISBLANK(H776),"",Long1[[#This Row],[Adj Close]]/H776-1)</f>
        <v/>
      </c>
      <c r="J775" s="37">
        <v>38957</v>
      </c>
      <c r="K775"/>
      <c r="L775" s="36" t="str">
        <f>IF(ISBLANK(K776),"",Long2[[#This Row],[Adj Close]]/K776-1)</f>
        <v/>
      </c>
      <c r="M775" s="29">
        <v>38957</v>
      </c>
      <c r="O775" s="33" t="str">
        <f>IF(ISBLANK(N776),"",Long3[[#This Row],[Adj Close]]/N776-1)</f>
        <v/>
      </c>
      <c r="P775" s="37">
        <v>38957</v>
      </c>
      <c r="R775" s="36" t="str">
        <f>IF(ISBLANK(Q776),"",Long4[[#This Row],[Adj Close]]/Q776-1)</f>
        <v/>
      </c>
      <c r="V775" s="37">
        <v>38957</v>
      </c>
      <c r="X775" s="36" t="str">
        <f>IF(ISBLANK(W776),"",Long6[[#This Row],[Adj Close]]/W776-1)</f>
        <v/>
      </c>
      <c r="AE775" s="29">
        <v>38957</v>
      </c>
      <c r="AG775" s="33" t="str">
        <f>IF(ISBLANK(AF776),"",Short0[[#This Row],[Adj Close]]/AF776-1)</f>
        <v/>
      </c>
      <c r="AH775" s="37">
        <v>38957</v>
      </c>
      <c r="AJ775" s="36" t="str">
        <f>IF(ISBLANK(AI776),"",Short1[[#This Row],[Adj Close]]/AI776-1)</f>
        <v/>
      </c>
      <c r="AK775" s="29">
        <v>38957</v>
      </c>
      <c r="AM775" s="33" t="str">
        <f>IF(ISBLANK(AL776),"",Short2[[#This Row],[Adj Close]]/AL776-1)</f>
        <v/>
      </c>
    </row>
    <row r="776" spans="1:39" x14ac:dyDescent="0.25">
      <c r="A776" s="37">
        <v>38950</v>
      </c>
      <c r="B776" s="39">
        <v>1295.089966</v>
      </c>
      <c r="C776" s="36">
        <f>IF(ISBLANK(B777), "", GSPC[[#This Row],[Adj Close]]/B777-1)</f>
        <v>-5.5364222749867409E-3</v>
      </c>
      <c r="D776" s="37">
        <v>38950</v>
      </c>
      <c r="E776"/>
      <c r="F776" s="36" t="str">
        <f>IF(ISBLANK(E777), "", Long0[[#This Row],[Adj Close]]/E777-1)</f>
        <v/>
      </c>
      <c r="G776" s="29">
        <v>38950</v>
      </c>
      <c r="H776"/>
      <c r="I776" s="33" t="str">
        <f>IF(ISBLANK(H777),"",Long1[[#This Row],[Adj Close]]/H777-1)</f>
        <v/>
      </c>
      <c r="J776" s="37">
        <v>38950</v>
      </c>
      <c r="K776"/>
      <c r="L776" s="36" t="str">
        <f>IF(ISBLANK(K777),"",Long2[[#This Row],[Adj Close]]/K777-1)</f>
        <v/>
      </c>
      <c r="M776" s="29">
        <v>38950</v>
      </c>
      <c r="O776" s="33" t="str">
        <f>IF(ISBLANK(N777),"",Long3[[#This Row],[Adj Close]]/N777-1)</f>
        <v/>
      </c>
      <c r="P776" s="37">
        <v>38950</v>
      </c>
      <c r="R776" s="36" t="str">
        <f>IF(ISBLANK(Q777),"",Long4[[#This Row],[Adj Close]]/Q777-1)</f>
        <v/>
      </c>
      <c r="V776" s="37">
        <v>38950</v>
      </c>
      <c r="X776" s="36" t="str">
        <f>IF(ISBLANK(W777),"",Long6[[#This Row],[Adj Close]]/W777-1)</f>
        <v/>
      </c>
      <c r="AE776" s="29">
        <v>38950</v>
      </c>
      <c r="AG776" s="33" t="str">
        <f>IF(ISBLANK(AF777),"",Short0[[#This Row],[Adj Close]]/AF777-1)</f>
        <v/>
      </c>
      <c r="AH776" s="37">
        <v>38950</v>
      </c>
      <c r="AJ776" s="36" t="str">
        <f>IF(ISBLANK(AI777),"",Short1[[#This Row],[Adj Close]]/AI777-1)</f>
        <v/>
      </c>
      <c r="AK776" s="29">
        <v>38950</v>
      </c>
      <c r="AM776" s="33" t="str">
        <f>IF(ISBLANK(AL777),"",Short2[[#This Row],[Adj Close]]/AL777-1)</f>
        <v/>
      </c>
    </row>
    <row r="777" spans="1:39" x14ac:dyDescent="0.25">
      <c r="A777" s="37">
        <v>38943</v>
      </c>
      <c r="B777" s="39">
        <v>1302.3000489999999</v>
      </c>
      <c r="C777" s="36">
        <f>IF(ISBLANK(B778), "", GSPC[[#This Row],[Adj Close]]/B778-1)</f>
        <v>2.8072105783918611E-2</v>
      </c>
      <c r="D777" s="37">
        <v>38943</v>
      </c>
      <c r="E777"/>
      <c r="F777" s="36" t="str">
        <f>IF(ISBLANK(E778), "", Long0[[#This Row],[Adj Close]]/E778-1)</f>
        <v/>
      </c>
      <c r="G777" s="29">
        <v>38943</v>
      </c>
      <c r="H777"/>
      <c r="I777" s="33" t="str">
        <f>IF(ISBLANK(H778),"",Long1[[#This Row],[Adj Close]]/H778-1)</f>
        <v/>
      </c>
      <c r="J777" s="37">
        <v>38943</v>
      </c>
      <c r="K777"/>
      <c r="L777" s="36" t="str">
        <f>IF(ISBLANK(K778),"",Long2[[#This Row],[Adj Close]]/K778-1)</f>
        <v/>
      </c>
      <c r="M777" s="29">
        <v>38943</v>
      </c>
      <c r="O777" s="33" t="str">
        <f>IF(ISBLANK(N778),"",Long3[[#This Row],[Adj Close]]/N778-1)</f>
        <v/>
      </c>
      <c r="P777" s="37">
        <v>38943</v>
      </c>
      <c r="R777" s="36" t="str">
        <f>IF(ISBLANK(Q778),"",Long4[[#This Row],[Adj Close]]/Q778-1)</f>
        <v/>
      </c>
      <c r="V777" s="37">
        <v>38943</v>
      </c>
      <c r="X777" s="36" t="str">
        <f>IF(ISBLANK(W778),"",Long6[[#This Row],[Adj Close]]/W778-1)</f>
        <v/>
      </c>
      <c r="AE777" s="29">
        <v>38943</v>
      </c>
      <c r="AG777" s="33" t="str">
        <f>IF(ISBLANK(AF778),"",Short0[[#This Row],[Adj Close]]/AF778-1)</f>
        <v/>
      </c>
      <c r="AH777" s="37">
        <v>38943</v>
      </c>
      <c r="AJ777" s="36" t="str">
        <f>IF(ISBLANK(AI778),"",Short1[[#This Row],[Adj Close]]/AI778-1)</f>
        <v/>
      </c>
      <c r="AK777" s="29">
        <v>38943</v>
      </c>
      <c r="AM777" s="33" t="str">
        <f>IF(ISBLANK(AL778),"",Short2[[#This Row],[Adj Close]]/AL778-1)</f>
        <v/>
      </c>
    </row>
    <row r="778" spans="1:39" x14ac:dyDescent="0.25">
      <c r="A778" s="37">
        <v>38936</v>
      </c>
      <c r="B778" s="39">
        <v>1266.73999</v>
      </c>
      <c r="C778" s="36">
        <f>IF(ISBLANK(B779), "", GSPC[[#This Row],[Adj Close]]/B779-1)</f>
        <v>-9.8643033610278374E-3</v>
      </c>
      <c r="D778" s="37">
        <v>38936</v>
      </c>
      <c r="E778"/>
      <c r="F778" s="36" t="str">
        <f>IF(ISBLANK(E779), "", Long0[[#This Row],[Adj Close]]/E779-1)</f>
        <v/>
      </c>
      <c r="G778" s="29">
        <v>38936</v>
      </c>
      <c r="H778"/>
      <c r="I778" s="33" t="str">
        <f>IF(ISBLANK(H779),"",Long1[[#This Row],[Adj Close]]/H779-1)</f>
        <v/>
      </c>
      <c r="J778" s="37">
        <v>38936</v>
      </c>
      <c r="K778"/>
      <c r="L778" s="36" t="str">
        <f>IF(ISBLANK(K779),"",Long2[[#This Row],[Adj Close]]/K779-1)</f>
        <v/>
      </c>
      <c r="M778" s="29">
        <v>38936</v>
      </c>
      <c r="O778" s="33" t="str">
        <f>IF(ISBLANK(N779),"",Long3[[#This Row],[Adj Close]]/N779-1)</f>
        <v/>
      </c>
      <c r="P778" s="37">
        <v>38936</v>
      </c>
      <c r="R778" s="36" t="str">
        <f>IF(ISBLANK(Q779),"",Long4[[#This Row],[Adj Close]]/Q779-1)</f>
        <v/>
      </c>
      <c r="V778" s="37">
        <v>38936</v>
      </c>
      <c r="X778" s="36" t="str">
        <f>IF(ISBLANK(W779),"",Long6[[#This Row],[Adj Close]]/W779-1)</f>
        <v/>
      </c>
      <c r="AE778" s="29">
        <v>38936</v>
      </c>
      <c r="AG778" s="33" t="str">
        <f>IF(ISBLANK(AF779),"",Short0[[#This Row],[Adj Close]]/AF779-1)</f>
        <v/>
      </c>
      <c r="AH778" s="37">
        <v>38936</v>
      </c>
      <c r="AJ778" s="36" t="str">
        <f>IF(ISBLANK(AI779),"",Short1[[#This Row],[Adj Close]]/AI779-1)</f>
        <v/>
      </c>
      <c r="AK778" s="29">
        <v>38936</v>
      </c>
      <c r="AM778" s="33" t="str">
        <f>IF(ISBLANK(AL779),"",Short2[[#This Row],[Adj Close]]/AL779-1)</f>
        <v/>
      </c>
    </row>
    <row r="779" spans="1:39" x14ac:dyDescent="0.25">
      <c r="A779" s="37">
        <v>38929</v>
      </c>
      <c r="B779" s="39">
        <v>1279.3599850000001</v>
      </c>
      <c r="C779" s="36">
        <f>IF(ISBLANK(B780), "", GSPC[[#This Row],[Adj Close]]/B780-1)</f>
        <v>6.3348008991392923E-4</v>
      </c>
      <c r="D779" s="37">
        <v>38929</v>
      </c>
      <c r="E779"/>
      <c r="F779" s="36" t="str">
        <f>IF(ISBLANK(E780), "", Long0[[#This Row],[Adj Close]]/E780-1)</f>
        <v/>
      </c>
      <c r="G779" s="29">
        <v>38929</v>
      </c>
      <c r="H779"/>
      <c r="I779" s="33" t="str">
        <f>IF(ISBLANK(H780),"",Long1[[#This Row],[Adj Close]]/H780-1)</f>
        <v/>
      </c>
      <c r="J779" s="37">
        <v>38929</v>
      </c>
      <c r="K779"/>
      <c r="L779" s="36" t="str">
        <f>IF(ISBLANK(K780),"",Long2[[#This Row],[Adj Close]]/K780-1)</f>
        <v/>
      </c>
      <c r="M779" s="29">
        <v>38929</v>
      </c>
      <c r="O779" s="33" t="str">
        <f>IF(ISBLANK(N780),"",Long3[[#This Row],[Adj Close]]/N780-1)</f>
        <v/>
      </c>
      <c r="P779" s="37">
        <v>38929</v>
      </c>
      <c r="R779" s="36" t="str">
        <f>IF(ISBLANK(Q780),"",Long4[[#This Row],[Adj Close]]/Q780-1)</f>
        <v/>
      </c>
      <c r="V779" s="37">
        <v>38929</v>
      </c>
      <c r="X779" s="36" t="str">
        <f>IF(ISBLANK(W780),"",Long6[[#This Row],[Adj Close]]/W780-1)</f>
        <v/>
      </c>
      <c r="AE779" s="29">
        <v>38929</v>
      </c>
      <c r="AG779" s="33" t="str">
        <f>IF(ISBLANK(AF780),"",Short0[[#This Row],[Adj Close]]/AF780-1)</f>
        <v/>
      </c>
      <c r="AH779" s="37">
        <v>38929</v>
      </c>
      <c r="AJ779" s="36" t="str">
        <f>IF(ISBLANK(AI780),"",Short1[[#This Row],[Adj Close]]/AI780-1)</f>
        <v/>
      </c>
      <c r="AK779" s="29">
        <v>38929</v>
      </c>
      <c r="AM779" s="33" t="str">
        <f>IF(ISBLANK(AL780),"",Short2[[#This Row],[Adj Close]]/AL780-1)</f>
        <v/>
      </c>
    </row>
    <row r="780" spans="1:39" x14ac:dyDescent="0.25">
      <c r="A780" s="37">
        <v>38922</v>
      </c>
      <c r="B780" s="39">
        <v>1278.5500489999999</v>
      </c>
      <c r="C780" s="36">
        <f>IF(ISBLANK(B781), "", GSPC[[#This Row],[Adj Close]]/B781-1)</f>
        <v>3.0847631438568612E-2</v>
      </c>
      <c r="D780" s="37">
        <v>38922</v>
      </c>
      <c r="E780"/>
      <c r="F780" s="36" t="str">
        <f>IF(ISBLANK(E781), "", Long0[[#This Row],[Adj Close]]/E781-1)</f>
        <v/>
      </c>
      <c r="G780" s="29">
        <v>38922</v>
      </c>
      <c r="H780"/>
      <c r="I780" s="33" t="str">
        <f>IF(ISBLANK(H781),"",Long1[[#This Row],[Adj Close]]/H781-1)</f>
        <v/>
      </c>
      <c r="J780" s="37">
        <v>38922</v>
      </c>
      <c r="K780"/>
      <c r="L780" s="36" t="str">
        <f>IF(ISBLANK(K781),"",Long2[[#This Row],[Adj Close]]/K781-1)</f>
        <v/>
      </c>
      <c r="M780" s="29">
        <v>38922</v>
      </c>
      <c r="O780" s="33" t="str">
        <f>IF(ISBLANK(N781),"",Long3[[#This Row],[Adj Close]]/N781-1)</f>
        <v/>
      </c>
      <c r="P780" s="37">
        <v>38922</v>
      </c>
      <c r="R780" s="36" t="str">
        <f>IF(ISBLANK(Q781),"",Long4[[#This Row],[Adj Close]]/Q781-1)</f>
        <v/>
      </c>
      <c r="V780" s="37">
        <v>38922</v>
      </c>
      <c r="X780" s="36" t="str">
        <f>IF(ISBLANK(W781),"",Long6[[#This Row],[Adj Close]]/W781-1)</f>
        <v/>
      </c>
      <c r="AE780" s="29">
        <v>38922</v>
      </c>
      <c r="AG780" s="33" t="str">
        <f>IF(ISBLANK(AF781),"",Short0[[#This Row],[Adj Close]]/AF781-1)</f>
        <v/>
      </c>
      <c r="AH780" s="37">
        <v>38922</v>
      </c>
      <c r="AJ780" s="36" t="str">
        <f>IF(ISBLANK(AI781),"",Short1[[#This Row],[Adj Close]]/AI781-1)</f>
        <v/>
      </c>
      <c r="AK780" s="29">
        <v>38922</v>
      </c>
      <c r="AM780" s="33" t="str">
        <f>IF(ISBLANK(AL781),"",Short2[[#This Row],[Adj Close]]/AL781-1)</f>
        <v/>
      </c>
    </row>
    <row r="781" spans="1:39" x14ac:dyDescent="0.25">
      <c r="A781" s="37">
        <v>38915</v>
      </c>
      <c r="B781" s="39">
        <v>1240.290039</v>
      </c>
      <c r="C781" s="36">
        <f>IF(ISBLANK(B782), "", GSPC[[#This Row],[Adj Close]]/B782-1)</f>
        <v>3.308597445495165E-3</v>
      </c>
      <c r="D781" s="37">
        <v>38915</v>
      </c>
      <c r="E781"/>
      <c r="F781" s="36" t="str">
        <f>IF(ISBLANK(E782), "", Long0[[#This Row],[Adj Close]]/E782-1)</f>
        <v/>
      </c>
      <c r="G781" s="29">
        <v>38915</v>
      </c>
      <c r="H781"/>
      <c r="I781" s="33" t="str">
        <f>IF(ISBLANK(H782),"",Long1[[#This Row],[Adj Close]]/H782-1)</f>
        <v/>
      </c>
      <c r="J781" s="37">
        <v>38915</v>
      </c>
      <c r="K781"/>
      <c r="L781" s="36" t="str">
        <f>IF(ISBLANK(K782),"",Long2[[#This Row],[Adj Close]]/K782-1)</f>
        <v/>
      </c>
      <c r="M781" s="29">
        <v>38915</v>
      </c>
      <c r="O781" s="33" t="str">
        <f>IF(ISBLANK(N782),"",Long3[[#This Row],[Adj Close]]/N782-1)</f>
        <v/>
      </c>
      <c r="P781" s="37">
        <v>38915</v>
      </c>
      <c r="R781" s="36" t="str">
        <f>IF(ISBLANK(Q782),"",Long4[[#This Row],[Adj Close]]/Q782-1)</f>
        <v/>
      </c>
      <c r="V781" s="37">
        <v>38915</v>
      </c>
      <c r="X781" s="36" t="str">
        <f>IF(ISBLANK(W782),"",Long6[[#This Row],[Adj Close]]/W782-1)</f>
        <v/>
      </c>
      <c r="AE781" s="29">
        <v>38915</v>
      </c>
      <c r="AG781" s="33" t="str">
        <f>IF(ISBLANK(AF782),"",Short0[[#This Row],[Adj Close]]/AF782-1)</f>
        <v/>
      </c>
      <c r="AH781" s="37">
        <v>38915</v>
      </c>
      <c r="AJ781" s="36" t="str">
        <f>IF(ISBLANK(AI782),"",Short1[[#This Row],[Adj Close]]/AI782-1)</f>
        <v/>
      </c>
      <c r="AK781" s="29">
        <v>38915</v>
      </c>
      <c r="AM781" s="33" t="str">
        <f>IF(ISBLANK(AL782),"",Short2[[#This Row],[Adj Close]]/AL782-1)</f>
        <v/>
      </c>
    </row>
    <row r="782" spans="1:39" x14ac:dyDescent="0.25">
      <c r="A782" s="37">
        <v>38908</v>
      </c>
      <c r="B782" s="39">
        <v>1236.1999510000001</v>
      </c>
      <c r="C782" s="36">
        <f>IF(ISBLANK(B783), "", GSPC[[#This Row],[Adj Close]]/B783-1)</f>
        <v>-2.3137488907568504E-2</v>
      </c>
      <c r="D782" s="37">
        <v>38908</v>
      </c>
      <c r="E782"/>
      <c r="F782" s="36" t="str">
        <f>IF(ISBLANK(E783), "", Long0[[#This Row],[Adj Close]]/E783-1)</f>
        <v/>
      </c>
      <c r="G782" s="29">
        <v>38908</v>
      </c>
      <c r="H782"/>
      <c r="I782" s="33" t="str">
        <f>IF(ISBLANK(H783),"",Long1[[#This Row],[Adj Close]]/H783-1)</f>
        <v/>
      </c>
      <c r="J782" s="37">
        <v>38908</v>
      </c>
      <c r="K782"/>
      <c r="L782" s="36" t="str">
        <f>IF(ISBLANK(K783),"",Long2[[#This Row],[Adj Close]]/K783-1)</f>
        <v/>
      </c>
      <c r="M782" s="29">
        <v>38908</v>
      </c>
      <c r="O782" s="33" t="str">
        <f>IF(ISBLANK(N783),"",Long3[[#This Row],[Adj Close]]/N783-1)</f>
        <v/>
      </c>
      <c r="P782" s="37">
        <v>38908</v>
      </c>
      <c r="R782" s="36" t="str">
        <f>IF(ISBLANK(Q783),"",Long4[[#This Row],[Adj Close]]/Q783-1)</f>
        <v/>
      </c>
      <c r="V782" s="37">
        <v>38908</v>
      </c>
      <c r="X782" s="36" t="str">
        <f>IF(ISBLANK(W783),"",Long6[[#This Row],[Adj Close]]/W783-1)</f>
        <v/>
      </c>
      <c r="AE782" s="29">
        <v>38908</v>
      </c>
      <c r="AG782" s="33" t="str">
        <f>IF(ISBLANK(AF783),"",Short0[[#This Row],[Adj Close]]/AF783-1)</f>
        <v/>
      </c>
      <c r="AH782" s="37">
        <v>38908</v>
      </c>
      <c r="AJ782" s="36" t="str">
        <f>IF(ISBLANK(AI783),"",Short1[[#This Row],[Adj Close]]/AI783-1)</f>
        <v/>
      </c>
      <c r="AK782" s="29">
        <v>38908</v>
      </c>
      <c r="AM782" s="33" t="str">
        <f>IF(ISBLANK(AL783),"",Short2[[#This Row],[Adj Close]]/AL783-1)</f>
        <v/>
      </c>
    </row>
    <row r="783" spans="1:39" x14ac:dyDescent="0.25">
      <c r="A783" s="37">
        <v>38901</v>
      </c>
      <c r="B783" s="39">
        <v>1265.4799800000001</v>
      </c>
      <c r="C783" s="36">
        <f>IF(ISBLANK(B784), "", GSPC[[#This Row],[Adj Close]]/B784-1)</f>
        <v>-3.7159275563536376E-3</v>
      </c>
      <c r="D783" s="37">
        <v>38901</v>
      </c>
      <c r="E783"/>
      <c r="F783" s="36" t="str">
        <f>IF(ISBLANK(E784), "", Long0[[#This Row],[Adj Close]]/E784-1)</f>
        <v/>
      </c>
      <c r="G783" s="29">
        <v>38901</v>
      </c>
      <c r="H783"/>
      <c r="I783" s="33" t="str">
        <f>IF(ISBLANK(H784),"",Long1[[#This Row],[Adj Close]]/H784-1)</f>
        <v/>
      </c>
      <c r="J783" s="37">
        <v>38901</v>
      </c>
      <c r="K783"/>
      <c r="L783" s="36" t="str">
        <f>IF(ISBLANK(K784),"",Long2[[#This Row],[Adj Close]]/K784-1)</f>
        <v/>
      </c>
      <c r="M783" s="29">
        <v>38901</v>
      </c>
      <c r="O783" s="33" t="str">
        <f>IF(ISBLANK(N784),"",Long3[[#This Row],[Adj Close]]/N784-1)</f>
        <v/>
      </c>
      <c r="P783" s="37">
        <v>38901</v>
      </c>
      <c r="R783" s="36" t="str">
        <f>IF(ISBLANK(Q784),"",Long4[[#This Row],[Adj Close]]/Q784-1)</f>
        <v/>
      </c>
      <c r="V783" s="37">
        <v>38901</v>
      </c>
      <c r="X783" s="36" t="str">
        <f>IF(ISBLANK(W784),"",Long6[[#This Row],[Adj Close]]/W784-1)</f>
        <v/>
      </c>
      <c r="AE783" s="29">
        <v>38901</v>
      </c>
      <c r="AG783" s="33" t="str">
        <f>IF(ISBLANK(AF784),"",Short0[[#This Row],[Adj Close]]/AF784-1)</f>
        <v/>
      </c>
      <c r="AH783" s="37">
        <v>38901</v>
      </c>
      <c r="AJ783" s="36" t="str">
        <f>IF(ISBLANK(AI784),"",Short1[[#This Row],[Adj Close]]/AI784-1)</f>
        <v/>
      </c>
      <c r="AK783" s="29">
        <v>38901</v>
      </c>
      <c r="AM783" s="33" t="str">
        <f>IF(ISBLANK(AL784),"",Short2[[#This Row],[Adj Close]]/AL784-1)</f>
        <v/>
      </c>
    </row>
    <row r="784" spans="1:39" x14ac:dyDescent="0.25">
      <c r="A784" s="37">
        <v>38894</v>
      </c>
      <c r="B784" s="39">
        <v>1270.1999510000001</v>
      </c>
      <c r="C784" s="36">
        <f>IF(ISBLANK(B785), "", GSPC[[#This Row],[Adj Close]]/B785-1)</f>
        <v>2.0650824427481007E-2</v>
      </c>
      <c r="D784" s="37">
        <v>38894</v>
      </c>
      <c r="E784"/>
      <c r="F784" s="36" t="str">
        <f>IF(ISBLANK(E785), "", Long0[[#This Row],[Adj Close]]/E785-1)</f>
        <v/>
      </c>
      <c r="G784" s="29">
        <v>38894</v>
      </c>
      <c r="H784"/>
      <c r="I784" s="33" t="str">
        <f>IF(ISBLANK(H785),"",Long1[[#This Row],[Adj Close]]/H785-1)</f>
        <v/>
      </c>
      <c r="J784" s="37">
        <v>38894</v>
      </c>
      <c r="K784"/>
      <c r="L784" s="36" t="str">
        <f>IF(ISBLANK(K785),"",Long2[[#This Row],[Adj Close]]/K785-1)</f>
        <v/>
      </c>
      <c r="M784" s="29">
        <v>38894</v>
      </c>
      <c r="O784" s="33" t="str">
        <f>IF(ISBLANK(N785),"",Long3[[#This Row],[Adj Close]]/N785-1)</f>
        <v/>
      </c>
      <c r="P784" s="37">
        <v>38894</v>
      </c>
      <c r="R784" s="36" t="str">
        <f>IF(ISBLANK(Q785),"",Long4[[#This Row],[Adj Close]]/Q785-1)</f>
        <v/>
      </c>
      <c r="V784" s="37">
        <v>38894</v>
      </c>
      <c r="X784" s="36" t="str">
        <f>IF(ISBLANK(W785),"",Long6[[#This Row],[Adj Close]]/W785-1)</f>
        <v/>
      </c>
      <c r="AE784" s="29">
        <v>38894</v>
      </c>
      <c r="AG784" s="33" t="str">
        <f>IF(ISBLANK(AF785),"",Short0[[#This Row],[Adj Close]]/AF785-1)</f>
        <v/>
      </c>
      <c r="AH784" s="37">
        <v>38894</v>
      </c>
      <c r="AJ784" s="36" t="str">
        <f>IF(ISBLANK(AI785),"",Short1[[#This Row],[Adj Close]]/AI785-1)</f>
        <v/>
      </c>
      <c r="AK784" s="29">
        <v>38894</v>
      </c>
      <c r="AM784" s="33" t="str">
        <f>IF(ISBLANK(AL785),"",Short2[[#This Row],[Adj Close]]/AL785-1)</f>
        <v/>
      </c>
    </row>
    <row r="785" spans="1:39" x14ac:dyDescent="0.25">
      <c r="A785" s="37">
        <v>38887</v>
      </c>
      <c r="B785" s="39">
        <v>1244.5</v>
      </c>
      <c r="C785" s="36">
        <f>IF(ISBLANK(B786), "", GSPC[[#This Row],[Adj Close]]/B786-1)</f>
        <v>-5.6251009001877517E-3</v>
      </c>
      <c r="D785" s="37">
        <v>38887</v>
      </c>
      <c r="E785"/>
      <c r="F785" s="36" t="str">
        <f>IF(ISBLANK(E786), "", Long0[[#This Row],[Adj Close]]/E786-1)</f>
        <v/>
      </c>
      <c r="G785" s="29">
        <v>38887</v>
      </c>
      <c r="H785"/>
      <c r="I785" s="33" t="str">
        <f>IF(ISBLANK(H786),"",Long1[[#This Row],[Adj Close]]/H786-1)</f>
        <v/>
      </c>
      <c r="J785" s="37">
        <v>38887</v>
      </c>
      <c r="K785"/>
      <c r="L785" s="36" t="str">
        <f>IF(ISBLANK(K786),"",Long2[[#This Row],[Adj Close]]/K786-1)</f>
        <v/>
      </c>
      <c r="M785" s="29">
        <v>38887</v>
      </c>
      <c r="O785" s="33" t="str">
        <f>IF(ISBLANK(N786),"",Long3[[#This Row],[Adj Close]]/N786-1)</f>
        <v/>
      </c>
      <c r="P785" s="37">
        <v>38887</v>
      </c>
      <c r="R785" s="36" t="str">
        <f>IF(ISBLANK(Q786),"",Long4[[#This Row],[Adj Close]]/Q786-1)</f>
        <v/>
      </c>
      <c r="V785" s="37">
        <v>38887</v>
      </c>
      <c r="X785" s="36" t="str">
        <f>IF(ISBLANK(W786),"",Long6[[#This Row],[Adj Close]]/W786-1)</f>
        <v/>
      </c>
      <c r="AE785" s="29">
        <v>38887</v>
      </c>
      <c r="AG785" s="33" t="str">
        <f>IF(ISBLANK(AF786),"",Short0[[#This Row],[Adj Close]]/AF786-1)</f>
        <v/>
      </c>
      <c r="AH785" s="37">
        <v>38887</v>
      </c>
      <c r="AJ785" s="36" t="str">
        <f>IF(ISBLANK(AI786),"",Short1[[#This Row],[Adj Close]]/AI786-1)</f>
        <v/>
      </c>
      <c r="AK785" s="29">
        <v>38887</v>
      </c>
      <c r="AM785" s="33" t="str">
        <f>IF(ISBLANK(AL786),"",Short2[[#This Row],[Adj Close]]/AL786-1)</f>
        <v/>
      </c>
    </row>
    <row r="786" spans="1:39" x14ac:dyDescent="0.25">
      <c r="A786" s="37">
        <v>38880</v>
      </c>
      <c r="B786" s="39">
        <v>1251.540039</v>
      </c>
      <c r="C786" s="36">
        <f>IF(ISBLANK(B787), "", GSPC[[#This Row],[Adj Close]]/B787-1)</f>
        <v>-6.0689129622482074E-4</v>
      </c>
      <c r="D786" s="37">
        <v>38880</v>
      </c>
      <c r="E786"/>
      <c r="F786" s="36" t="str">
        <f>IF(ISBLANK(E787), "", Long0[[#This Row],[Adj Close]]/E787-1)</f>
        <v/>
      </c>
      <c r="G786" s="29">
        <v>38880</v>
      </c>
      <c r="H786"/>
      <c r="I786" s="33" t="str">
        <f>IF(ISBLANK(H787),"",Long1[[#This Row],[Adj Close]]/H787-1)</f>
        <v/>
      </c>
      <c r="J786" s="37">
        <v>38880</v>
      </c>
      <c r="K786"/>
      <c r="L786" s="36" t="str">
        <f>IF(ISBLANK(K787),"",Long2[[#This Row],[Adj Close]]/K787-1)</f>
        <v/>
      </c>
      <c r="M786" s="29">
        <v>38880</v>
      </c>
      <c r="O786" s="33" t="str">
        <f>IF(ISBLANK(N787),"",Long3[[#This Row],[Adj Close]]/N787-1)</f>
        <v/>
      </c>
      <c r="P786" s="37">
        <v>38880</v>
      </c>
      <c r="R786" s="36" t="str">
        <f>IF(ISBLANK(Q787),"",Long4[[#This Row],[Adj Close]]/Q787-1)</f>
        <v/>
      </c>
      <c r="V786" s="37">
        <v>38880</v>
      </c>
      <c r="X786" s="36" t="str">
        <f>IF(ISBLANK(W787),"",Long6[[#This Row],[Adj Close]]/W787-1)</f>
        <v/>
      </c>
      <c r="AE786" s="29">
        <v>38880</v>
      </c>
      <c r="AG786" s="33" t="str">
        <f>IF(ISBLANK(AF787),"",Short0[[#This Row],[Adj Close]]/AF787-1)</f>
        <v/>
      </c>
      <c r="AH786" s="37">
        <v>38880</v>
      </c>
      <c r="AJ786" s="36" t="str">
        <f>IF(ISBLANK(AI787),"",Short1[[#This Row],[Adj Close]]/AI787-1)</f>
        <v/>
      </c>
      <c r="AK786" s="29">
        <v>38880</v>
      </c>
      <c r="AM786" s="33" t="str">
        <f>IF(ISBLANK(AL787),"",Short2[[#This Row],[Adj Close]]/AL787-1)</f>
        <v/>
      </c>
    </row>
    <row r="787" spans="1:39" x14ac:dyDescent="0.25">
      <c r="A787" s="37">
        <v>38873</v>
      </c>
      <c r="B787" s="39">
        <v>1252.3000489999999</v>
      </c>
      <c r="C787" s="36">
        <f>IF(ISBLANK(B788), "", GSPC[[#This Row],[Adj Close]]/B788-1)</f>
        <v>-2.7883376138095994E-2</v>
      </c>
      <c r="D787" s="37">
        <v>38873</v>
      </c>
      <c r="E787"/>
      <c r="F787" s="36" t="str">
        <f>IF(ISBLANK(E788), "", Long0[[#This Row],[Adj Close]]/E788-1)</f>
        <v/>
      </c>
      <c r="G787" s="29">
        <v>38873</v>
      </c>
      <c r="H787"/>
      <c r="I787" s="33" t="str">
        <f>IF(ISBLANK(H788),"",Long1[[#This Row],[Adj Close]]/H788-1)</f>
        <v/>
      </c>
      <c r="J787" s="37">
        <v>38873</v>
      </c>
      <c r="K787"/>
      <c r="L787" s="36" t="str">
        <f>IF(ISBLANK(K788),"",Long2[[#This Row],[Adj Close]]/K788-1)</f>
        <v/>
      </c>
      <c r="M787" s="29">
        <v>38873</v>
      </c>
      <c r="O787" s="33" t="str">
        <f>IF(ISBLANK(N788),"",Long3[[#This Row],[Adj Close]]/N788-1)</f>
        <v/>
      </c>
      <c r="P787" s="37">
        <v>38873</v>
      </c>
      <c r="R787" s="36" t="str">
        <f>IF(ISBLANK(Q788),"",Long4[[#This Row],[Adj Close]]/Q788-1)</f>
        <v/>
      </c>
      <c r="V787" s="37">
        <v>38873</v>
      </c>
      <c r="X787" s="36" t="str">
        <f>IF(ISBLANK(W788),"",Long6[[#This Row],[Adj Close]]/W788-1)</f>
        <v/>
      </c>
      <c r="AE787" s="29">
        <v>38873</v>
      </c>
      <c r="AG787" s="33" t="str">
        <f>IF(ISBLANK(AF788),"",Short0[[#This Row],[Adj Close]]/AF788-1)</f>
        <v/>
      </c>
      <c r="AH787" s="37">
        <v>38873</v>
      </c>
      <c r="AJ787" s="36" t="str">
        <f>IF(ISBLANK(AI788),"",Short1[[#This Row],[Adj Close]]/AI788-1)</f>
        <v/>
      </c>
      <c r="AK787" s="29">
        <v>38873</v>
      </c>
      <c r="AM787" s="33" t="str">
        <f>IF(ISBLANK(AL788),"",Short2[[#This Row],[Adj Close]]/AL788-1)</f>
        <v/>
      </c>
    </row>
    <row r="788" spans="1:39" x14ac:dyDescent="0.25">
      <c r="A788" s="37">
        <v>38866</v>
      </c>
      <c r="B788" s="39">
        <v>1288.219971</v>
      </c>
      <c r="C788" s="36">
        <f>IF(ISBLANK(B789), "", GSPC[[#This Row],[Adj Close]]/B789-1)</f>
        <v>6.2960386091852616E-3</v>
      </c>
      <c r="D788" s="37">
        <v>38866</v>
      </c>
      <c r="E788"/>
      <c r="F788" s="36" t="str">
        <f>IF(ISBLANK(E789), "", Long0[[#This Row],[Adj Close]]/E789-1)</f>
        <v/>
      </c>
      <c r="G788" s="29">
        <v>38866</v>
      </c>
      <c r="H788"/>
      <c r="I788" s="33" t="str">
        <f>IF(ISBLANK(H789),"",Long1[[#This Row],[Adj Close]]/H789-1)</f>
        <v/>
      </c>
      <c r="J788" s="37">
        <v>38866</v>
      </c>
      <c r="K788"/>
      <c r="L788" s="36" t="str">
        <f>IF(ISBLANK(K789),"",Long2[[#This Row],[Adj Close]]/K789-1)</f>
        <v/>
      </c>
      <c r="M788" s="29">
        <v>38866</v>
      </c>
      <c r="O788" s="33" t="str">
        <f>IF(ISBLANK(N789),"",Long3[[#This Row],[Adj Close]]/N789-1)</f>
        <v/>
      </c>
      <c r="P788" s="37">
        <v>38866</v>
      </c>
      <c r="R788" s="36" t="str">
        <f>IF(ISBLANK(Q789),"",Long4[[#This Row],[Adj Close]]/Q789-1)</f>
        <v/>
      </c>
      <c r="V788" s="37">
        <v>38866</v>
      </c>
      <c r="X788" s="36" t="str">
        <f>IF(ISBLANK(W789),"",Long6[[#This Row],[Adj Close]]/W789-1)</f>
        <v/>
      </c>
      <c r="AE788" s="29">
        <v>38866</v>
      </c>
      <c r="AG788" s="33" t="str">
        <f>IF(ISBLANK(AF789),"",Short0[[#This Row],[Adj Close]]/AF789-1)</f>
        <v/>
      </c>
      <c r="AH788" s="37">
        <v>38866</v>
      </c>
      <c r="AJ788" s="36" t="str">
        <f>IF(ISBLANK(AI789),"",Short1[[#This Row],[Adj Close]]/AI789-1)</f>
        <v/>
      </c>
      <c r="AK788" s="29">
        <v>38866</v>
      </c>
      <c r="AM788" s="33" t="str">
        <f>IF(ISBLANK(AL789),"",Short2[[#This Row],[Adj Close]]/AL789-1)</f>
        <v/>
      </c>
    </row>
    <row r="789" spans="1:39" x14ac:dyDescent="0.25">
      <c r="A789" s="37">
        <v>38859</v>
      </c>
      <c r="B789" s="39">
        <v>1280.160034</v>
      </c>
      <c r="C789" s="36">
        <f>IF(ISBLANK(B790), "", GSPC[[#This Row],[Adj Close]]/B790-1)</f>
        <v>1.0362820690495322E-2</v>
      </c>
      <c r="D789" s="37">
        <v>38859</v>
      </c>
      <c r="E789"/>
      <c r="F789" s="36" t="str">
        <f>IF(ISBLANK(E790), "", Long0[[#This Row],[Adj Close]]/E790-1)</f>
        <v/>
      </c>
      <c r="G789" s="29">
        <v>38859</v>
      </c>
      <c r="H789"/>
      <c r="I789" s="33" t="str">
        <f>IF(ISBLANK(H790),"",Long1[[#This Row],[Adj Close]]/H790-1)</f>
        <v/>
      </c>
      <c r="J789" s="37">
        <v>38859</v>
      </c>
      <c r="K789"/>
      <c r="L789" s="36" t="str">
        <f>IF(ISBLANK(K790),"",Long2[[#This Row],[Adj Close]]/K790-1)</f>
        <v/>
      </c>
      <c r="M789" s="29">
        <v>38859</v>
      </c>
      <c r="O789" s="33" t="str">
        <f>IF(ISBLANK(N790),"",Long3[[#This Row],[Adj Close]]/N790-1)</f>
        <v/>
      </c>
      <c r="P789" s="37">
        <v>38859</v>
      </c>
      <c r="R789" s="36" t="str">
        <f>IF(ISBLANK(Q790),"",Long4[[#This Row],[Adj Close]]/Q790-1)</f>
        <v/>
      </c>
      <c r="V789" s="37">
        <v>38859</v>
      </c>
      <c r="X789" s="36" t="str">
        <f>IF(ISBLANK(W790),"",Long6[[#This Row],[Adj Close]]/W790-1)</f>
        <v/>
      </c>
      <c r="AE789" s="29">
        <v>38859</v>
      </c>
      <c r="AG789" s="33" t="str">
        <f>IF(ISBLANK(AF790),"",Short0[[#This Row],[Adj Close]]/AF790-1)</f>
        <v/>
      </c>
      <c r="AH789" s="37">
        <v>38859</v>
      </c>
      <c r="AJ789" s="36" t="str">
        <f>IF(ISBLANK(AI790),"",Short1[[#This Row],[Adj Close]]/AI790-1)</f>
        <v/>
      </c>
      <c r="AK789" s="29">
        <v>38859</v>
      </c>
      <c r="AM789" s="33" t="str">
        <f>IF(ISBLANK(AL790),"",Short2[[#This Row],[Adj Close]]/AL790-1)</f>
        <v/>
      </c>
    </row>
    <row r="790" spans="1:39" x14ac:dyDescent="0.25">
      <c r="A790" s="37">
        <v>38852</v>
      </c>
      <c r="B790" s="39">
        <v>1267.030029</v>
      </c>
      <c r="C790" s="36">
        <f>IF(ISBLANK(B791), "", GSPC[[#This Row],[Adj Close]]/B791-1)</f>
        <v>-1.8749389104654401E-2</v>
      </c>
      <c r="D790" s="37">
        <v>38852</v>
      </c>
      <c r="E790"/>
      <c r="F790" s="36" t="str">
        <f>IF(ISBLANK(E791), "", Long0[[#This Row],[Adj Close]]/E791-1)</f>
        <v/>
      </c>
      <c r="G790" s="29">
        <v>38852</v>
      </c>
      <c r="H790"/>
      <c r="I790" s="33" t="str">
        <f>IF(ISBLANK(H791),"",Long1[[#This Row],[Adj Close]]/H791-1)</f>
        <v/>
      </c>
      <c r="J790" s="37">
        <v>38852</v>
      </c>
      <c r="K790"/>
      <c r="L790" s="36" t="str">
        <f>IF(ISBLANK(K791),"",Long2[[#This Row],[Adj Close]]/K791-1)</f>
        <v/>
      </c>
      <c r="M790" s="29">
        <v>38852</v>
      </c>
      <c r="O790" s="33" t="str">
        <f>IF(ISBLANK(N791),"",Long3[[#This Row],[Adj Close]]/N791-1)</f>
        <v/>
      </c>
      <c r="P790" s="37">
        <v>38852</v>
      </c>
      <c r="R790" s="36" t="str">
        <f>IF(ISBLANK(Q791),"",Long4[[#This Row],[Adj Close]]/Q791-1)</f>
        <v/>
      </c>
      <c r="V790" s="37">
        <v>38852</v>
      </c>
      <c r="X790" s="36" t="str">
        <f>IF(ISBLANK(W791),"",Long6[[#This Row],[Adj Close]]/W791-1)</f>
        <v/>
      </c>
      <c r="AE790" s="29">
        <v>38852</v>
      </c>
      <c r="AG790" s="33" t="str">
        <f>IF(ISBLANK(AF791),"",Short0[[#This Row],[Adj Close]]/AF791-1)</f>
        <v/>
      </c>
      <c r="AH790" s="37">
        <v>38852</v>
      </c>
      <c r="AJ790" s="36" t="str">
        <f>IF(ISBLANK(AI791),"",Short1[[#This Row],[Adj Close]]/AI791-1)</f>
        <v/>
      </c>
      <c r="AK790" s="29">
        <v>38852</v>
      </c>
      <c r="AM790" s="33" t="str">
        <f>IF(ISBLANK(AL791),"",Short2[[#This Row],[Adj Close]]/AL791-1)</f>
        <v/>
      </c>
    </row>
    <row r="791" spans="1:39" x14ac:dyDescent="0.25">
      <c r="A791" s="37">
        <v>38845</v>
      </c>
      <c r="B791" s="39">
        <v>1291.23999</v>
      </c>
      <c r="C791" s="36">
        <f>IF(ISBLANK(B792), "", GSPC[[#This Row],[Adj Close]]/B792-1)</f>
        <v>-2.6037910134278364E-2</v>
      </c>
      <c r="D791" s="37">
        <v>38845</v>
      </c>
      <c r="E791"/>
      <c r="F791" s="36" t="str">
        <f>IF(ISBLANK(E792), "", Long0[[#This Row],[Adj Close]]/E792-1)</f>
        <v/>
      </c>
      <c r="G791" s="29">
        <v>38845</v>
      </c>
      <c r="H791"/>
      <c r="I791" s="33" t="str">
        <f>IF(ISBLANK(H792),"",Long1[[#This Row],[Adj Close]]/H792-1)</f>
        <v/>
      </c>
      <c r="J791" s="37">
        <v>38845</v>
      </c>
      <c r="K791"/>
      <c r="L791" s="36" t="str">
        <f>IF(ISBLANK(K792),"",Long2[[#This Row],[Adj Close]]/K792-1)</f>
        <v/>
      </c>
      <c r="M791" s="29">
        <v>38845</v>
      </c>
      <c r="O791" s="33" t="str">
        <f>IF(ISBLANK(N792),"",Long3[[#This Row],[Adj Close]]/N792-1)</f>
        <v/>
      </c>
      <c r="P791" s="37">
        <v>38845</v>
      </c>
      <c r="R791" s="36" t="str">
        <f>IF(ISBLANK(Q792),"",Long4[[#This Row],[Adj Close]]/Q792-1)</f>
        <v/>
      </c>
      <c r="V791" s="37">
        <v>38845</v>
      </c>
      <c r="X791" s="36" t="str">
        <f>IF(ISBLANK(W792),"",Long6[[#This Row],[Adj Close]]/W792-1)</f>
        <v/>
      </c>
      <c r="AE791" s="29">
        <v>38845</v>
      </c>
      <c r="AG791" s="33" t="str">
        <f>IF(ISBLANK(AF792),"",Short0[[#This Row],[Adj Close]]/AF792-1)</f>
        <v/>
      </c>
      <c r="AH791" s="37">
        <v>38845</v>
      </c>
      <c r="AJ791" s="36" t="str">
        <f>IF(ISBLANK(AI792),"",Short1[[#This Row],[Adj Close]]/AI792-1)</f>
        <v/>
      </c>
      <c r="AK791" s="29">
        <v>38845</v>
      </c>
      <c r="AM791" s="33" t="str">
        <f>IF(ISBLANK(AL792),"",Short2[[#This Row],[Adj Close]]/AL792-1)</f>
        <v/>
      </c>
    </row>
    <row r="792" spans="1:39" x14ac:dyDescent="0.25">
      <c r="A792" s="37">
        <v>38838</v>
      </c>
      <c r="B792" s="39">
        <v>1325.76001</v>
      </c>
      <c r="C792" s="36">
        <f>IF(ISBLANK(B793), "", GSPC[[#This Row],[Adj Close]]/B793-1)</f>
        <v>1.1559522034314318E-2</v>
      </c>
      <c r="D792" s="37">
        <v>38838</v>
      </c>
      <c r="E792"/>
      <c r="F792" s="36" t="str">
        <f>IF(ISBLANK(E793), "", Long0[[#This Row],[Adj Close]]/E793-1)</f>
        <v/>
      </c>
      <c r="G792" s="29">
        <v>38838</v>
      </c>
      <c r="H792"/>
      <c r="I792" s="33" t="str">
        <f>IF(ISBLANK(H793),"",Long1[[#This Row],[Adj Close]]/H793-1)</f>
        <v/>
      </c>
      <c r="J792" s="37">
        <v>38838</v>
      </c>
      <c r="K792"/>
      <c r="L792" s="36" t="str">
        <f>IF(ISBLANK(K793),"",Long2[[#This Row],[Adj Close]]/K793-1)</f>
        <v/>
      </c>
      <c r="M792" s="29">
        <v>38838</v>
      </c>
      <c r="O792" s="33" t="str">
        <f>IF(ISBLANK(N793),"",Long3[[#This Row],[Adj Close]]/N793-1)</f>
        <v/>
      </c>
      <c r="P792" s="37">
        <v>38838</v>
      </c>
      <c r="R792" s="36" t="str">
        <f>IF(ISBLANK(Q793),"",Long4[[#This Row],[Adj Close]]/Q793-1)</f>
        <v/>
      </c>
      <c r="V792" s="37">
        <v>38838</v>
      </c>
      <c r="X792" s="36" t="str">
        <f>IF(ISBLANK(W793),"",Long6[[#This Row],[Adj Close]]/W793-1)</f>
        <v/>
      </c>
      <c r="AE792" s="29">
        <v>38838</v>
      </c>
      <c r="AG792" s="33" t="str">
        <f>IF(ISBLANK(AF793),"",Short0[[#This Row],[Adj Close]]/AF793-1)</f>
        <v/>
      </c>
      <c r="AH792" s="37">
        <v>38838</v>
      </c>
      <c r="AJ792" s="36" t="str">
        <f>IF(ISBLANK(AI793),"",Short1[[#This Row],[Adj Close]]/AI793-1)</f>
        <v/>
      </c>
      <c r="AK792" s="29">
        <v>38838</v>
      </c>
      <c r="AM792" s="33" t="str">
        <f>IF(ISBLANK(AL793),"",Short2[[#This Row],[Adj Close]]/AL793-1)</f>
        <v/>
      </c>
    </row>
    <row r="793" spans="1:39" x14ac:dyDescent="0.25">
      <c r="A793" s="37">
        <v>38831</v>
      </c>
      <c r="B793" s="39">
        <v>1310.6099850000001</v>
      </c>
      <c r="C793" s="36">
        <f>IF(ISBLANK(B794), "", GSPC[[#This Row],[Adj Close]]/B794-1)</f>
        <v>-5.1098467541743631E-4</v>
      </c>
      <c r="D793" s="37">
        <v>38831</v>
      </c>
      <c r="E793"/>
      <c r="F793" s="36" t="str">
        <f>IF(ISBLANK(E794), "", Long0[[#This Row],[Adj Close]]/E794-1)</f>
        <v/>
      </c>
      <c r="G793" s="29">
        <v>38831</v>
      </c>
      <c r="H793"/>
      <c r="I793" s="33" t="str">
        <f>IF(ISBLANK(H794),"",Long1[[#This Row],[Adj Close]]/H794-1)</f>
        <v/>
      </c>
      <c r="J793" s="37">
        <v>38831</v>
      </c>
      <c r="K793"/>
      <c r="L793" s="36" t="str">
        <f>IF(ISBLANK(K794),"",Long2[[#This Row],[Adj Close]]/K794-1)</f>
        <v/>
      </c>
      <c r="M793" s="29">
        <v>38831</v>
      </c>
      <c r="O793" s="33" t="str">
        <f>IF(ISBLANK(N794),"",Long3[[#This Row],[Adj Close]]/N794-1)</f>
        <v/>
      </c>
      <c r="P793" s="37">
        <v>38831</v>
      </c>
      <c r="R793" s="36" t="str">
        <f>IF(ISBLANK(Q794),"",Long4[[#This Row],[Adj Close]]/Q794-1)</f>
        <v/>
      </c>
      <c r="V793" s="37">
        <v>38831</v>
      </c>
      <c r="X793" s="36" t="str">
        <f>IF(ISBLANK(W794),"",Long6[[#This Row],[Adj Close]]/W794-1)</f>
        <v/>
      </c>
      <c r="AE793" s="29">
        <v>38831</v>
      </c>
      <c r="AG793" s="33" t="str">
        <f>IF(ISBLANK(AF794),"",Short0[[#This Row],[Adj Close]]/AF794-1)</f>
        <v/>
      </c>
      <c r="AH793" s="37">
        <v>38831</v>
      </c>
      <c r="AJ793" s="36" t="str">
        <f>IF(ISBLANK(AI794),"",Short1[[#This Row],[Adj Close]]/AI794-1)</f>
        <v/>
      </c>
      <c r="AK793" s="29">
        <v>38831</v>
      </c>
      <c r="AM793" s="33" t="str">
        <f>IF(ISBLANK(AL794),"",Short2[[#This Row],[Adj Close]]/AL794-1)</f>
        <v/>
      </c>
    </row>
    <row r="794" spans="1:39" x14ac:dyDescent="0.25">
      <c r="A794" s="37">
        <v>38824</v>
      </c>
      <c r="B794" s="39">
        <v>1311.280029</v>
      </c>
      <c r="C794" s="36">
        <f>IF(ISBLANK(B795), "", GSPC[[#This Row],[Adj Close]]/B795-1)</f>
        <v>1.7190047540919462E-2</v>
      </c>
      <c r="D794" s="37">
        <v>38824</v>
      </c>
      <c r="E794"/>
      <c r="F794" s="36" t="str">
        <f>IF(ISBLANK(E795), "", Long0[[#This Row],[Adj Close]]/E795-1)</f>
        <v/>
      </c>
      <c r="G794" s="29">
        <v>38824</v>
      </c>
      <c r="H794"/>
      <c r="I794" s="33" t="str">
        <f>IF(ISBLANK(H795),"",Long1[[#This Row],[Adj Close]]/H795-1)</f>
        <v/>
      </c>
      <c r="J794" s="37">
        <v>38824</v>
      </c>
      <c r="K794"/>
      <c r="L794" s="36" t="str">
        <f>IF(ISBLANK(K795),"",Long2[[#This Row],[Adj Close]]/K795-1)</f>
        <v/>
      </c>
      <c r="M794" s="29">
        <v>38824</v>
      </c>
      <c r="O794" s="33" t="str">
        <f>IF(ISBLANK(N795),"",Long3[[#This Row],[Adj Close]]/N795-1)</f>
        <v/>
      </c>
      <c r="P794" s="37">
        <v>38824</v>
      </c>
      <c r="R794" s="36" t="str">
        <f>IF(ISBLANK(Q795),"",Long4[[#This Row],[Adj Close]]/Q795-1)</f>
        <v/>
      </c>
      <c r="V794" s="37">
        <v>38824</v>
      </c>
      <c r="X794" s="36" t="str">
        <f>IF(ISBLANK(W795),"",Long6[[#This Row],[Adj Close]]/W795-1)</f>
        <v/>
      </c>
      <c r="AE794" s="29">
        <v>38824</v>
      </c>
      <c r="AG794" s="33" t="str">
        <f>IF(ISBLANK(AF795),"",Short0[[#This Row],[Adj Close]]/AF795-1)</f>
        <v/>
      </c>
      <c r="AH794" s="37">
        <v>38824</v>
      </c>
      <c r="AJ794" s="36" t="str">
        <f>IF(ISBLANK(AI795),"",Short1[[#This Row],[Adj Close]]/AI795-1)</f>
        <v/>
      </c>
      <c r="AK794" s="29">
        <v>38824</v>
      </c>
      <c r="AM794" s="33" t="str">
        <f>IF(ISBLANK(AL795),"",Short2[[#This Row],[Adj Close]]/AL795-1)</f>
        <v/>
      </c>
    </row>
    <row r="795" spans="1:39" x14ac:dyDescent="0.25">
      <c r="A795" s="37">
        <v>38817</v>
      </c>
      <c r="B795" s="39">
        <v>1289.119995</v>
      </c>
      <c r="C795" s="36">
        <f>IF(ISBLANK(B796), "", GSPC[[#This Row],[Adj Close]]/B796-1)</f>
        <v>-4.9247433423388332E-3</v>
      </c>
      <c r="D795" s="37">
        <v>38817</v>
      </c>
      <c r="E795"/>
      <c r="F795" s="36" t="str">
        <f>IF(ISBLANK(E796), "", Long0[[#This Row],[Adj Close]]/E796-1)</f>
        <v/>
      </c>
      <c r="G795" s="29">
        <v>38817</v>
      </c>
      <c r="H795"/>
      <c r="I795" s="33" t="str">
        <f>IF(ISBLANK(H796),"",Long1[[#This Row],[Adj Close]]/H796-1)</f>
        <v/>
      </c>
      <c r="J795" s="37">
        <v>38817</v>
      </c>
      <c r="K795"/>
      <c r="L795" s="36" t="str">
        <f>IF(ISBLANK(K796),"",Long2[[#This Row],[Adj Close]]/K796-1)</f>
        <v/>
      </c>
      <c r="M795" s="29">
        <v>38817</v>
      </c>
      <c r="O795" s="33" t="str">
        <f>IF(ISBLANK(N796),"",Long3[[#This Row],[Adj Close]]/N796-1)</f>
        <v/>
      </c>
      <c r="P795" s="37">
        <v>38817</v>
      </c>
      <c r="R795" s="36" t="str">
        <f>IF(ISBLANK(Q796),"",Long4[[#This Row],[Adj Close]]/Q796-1)</f>
        <v/>
      </c>
      <c r="V795" s="37">
        <v>38817</v>
      </c>
      <c r="X795" s="36" t="str">
        <f>IF(ISBLANK(W796),"",Long6[[#This Row],[Adj Close]]/W796-1)</f>
        <v/>
      </c>
      <c r="AE795" s="29">
        <v>38817</v>
      </c>
      <c r="AG795" s="33" t="str">
        <f>IF(ISBLANK(AF796),"",Short0[[#This Row],[Adj Close]]/AF796-1)</f>
        <v/>
      </c>
      <c r="AH795" s="37">
        <v>38817</v>
      </c>
      <c r="AJ795" s="36" t="str">
        <f>IF(ISBLANK(AI796),"",Short1[[#This Row],[Adj Close]]/AI796-1)</f>
        <v/>
      </c>
      <c r="AK795" s="29">
        <v>38817</v>
      </c>
      <c r="AM795" s="33" t="str">
        <f>IF(ISBLANK(AL796),"",Short2[[#This Row],[Adj Close]]/AL796-1)</f>
        <v/>
      </c>
    </row>
    <row r="796" spans="1:39" x14ac:dyDescent="0.25">
      <c r="A796" s="37">
        <v>38810</v>
      </c>
      <c r="B796" s="39">
        <v>1295.5</v>
      </c>
      <c r="C796" s="36">
        <f>IF(ISBLANK(B797), "", GSPC[[#This Row],[Adj Close]]/B797-1)</f>
        <v>4.8653919114105548E-4</v>
      </c>
      <c r="D796" s="37">
        <v>38810</v>
      </c>
      <c r="E796"/>
      <c r="F796" s="36" t="str">
        <f>IF(ISBLANK(E797), "", Long0[[#This Row],[Adj Close]]/E797-1)</f>
        <v/>
      </c>
      <c r="G796" s="29">
        <v>38810</v>
      </c>
      <c r="H796"/>
      <c r="I796" s="33" t="str">
        <f>IF(ISBLANK(H797),"",Long1[[#This Row],[Adj Close]]/H797-1)</f>
        <v/>
      </c>
      <c r="J796" s="37">
        <v>38810</v>
      </c>
      <c r="K796"/>
      <c r="L796" s="36" t="str">
        <f>IF(ISBLANK(K797),"",Long2[[#This Row],[Adj Close]]/K797-1)</f>
        <v/>
      </c>
      <c r="M796" s="29">
        <v>38810</v>
      </c>
      <c r="O796" s="33" t="str">
        <f>IF(ISBLANK(N797),"",Long3[[#This Row],[Adj Close]]/N797-1)</f>
        <v/>
      </c>
      <c r="P796" s="37">
        <v>38810</v>
      </c>
      <c r="R796" s="36" t="str">
        <f>IF(ISBLANK(Q797),"",Long4[[#This Row],[Adj Close]]/Q797-1)</f>
        <v/>
      </c>
      <c r="V796" s="37">
        <v>38810</v>
      </c>
      <c r="X796" s="36" t="str">
        <f>IF(ISBLANK(W797),"",Long6[[#This Row],[Adj Close]]/W797-1)</f>
        <v/>
      </c>
      <c r="AE796" s="29">
        <v>38810</v>
      </c>
      <c r="AG796" s="33" t="str">
        <f>IF(ISBLANK(AF797),"",Short0[[#This Row],[Adj Close]]/AF797-1)</f>
        <v/>
      </c>
      <c r="AH796" s="37">
        <v>38810</v>
      </c>
      <c r="AJ796" s="36" t="str">
        <f>IF(ISBLANK(AI797),"",Short1[[#This Row],[Adj Close]]/AI797-1)</f>
        <v/>
      </c>
      <c r="AK796" s="29">
        <v>38810</v>
      </c>
      <c r="AM796" s="33" t="str">
        <f>IF(ISBLANK(AL797),"",Short2[[#This Row],[Adj Close]]/AL797-1)</f>
        <v/>
      </c>
    </row>
    <row r="797" spans="1:39" x14ac:dyDescent="0.25">
      <c r="A797" s="37">
        <v>38803</v>
      </c>
      <c r="B797" s="39">
        <v>1294.869995</v>
      </c>
      <c r="C797" s="36">
        <f>IF(ISBLANK(B798), "", GSPC[[#This Row],[Adj Close]]/B798-1)</f>
        <v>-6.2012788701505395E-3</v>
      </c>
      <c r="D797" s="37">
        <v>38803</v>
      </c>
      <c r="E797"/>
      <c r="F797" s="36" t="str">
        <f>IF(ISBLANK(E798), "", Long0[[#This Row],[Adj Close]]/E798-1)</f>
        <v/>
      </c>
      <c r="G797" s="29">
        <v>38803</v>
      </c>
      <c r="H797"/>
      <c r="I797" s="33" t="str">
        <f>IF(ISBLANK(H798),"",Long1[[#This Row],[Adj Close]]/H798-1)</f>
        <v/>
      </c>
      <c r="J797" s="37">
        <v>38803</v>
      </c>
      <c r="K797"/>
      <c r="L797" s="36" t="str">
        <f>IF(ISBLANK(K798),"",Long2[[#This Row],[Adj Close]]/K798-1)</f>
        <v/>
      </c>
      <c r="M797" s="29">
        <v>38803</v>
      </c>
      <c r="O797" s="33" t="str">
        <f>IF(ISBLANK(N798),"",Long3[[#This Row],[Adj Close]]/N798-1)</f>
        <v/>
      </c>
      <c r="P797" s="37">
        <v>38803</v>
      </c>
      <c r="R797" s="36" t="str">
        <f>IF(ISBLANK(Q798),"",Long4[[#This Row],[Adj Close]]/Q798-1)</f>
        <v/>
      </c>
      <c r="V797" s="37">
        <v>38803</v>
      </c>
      <c r="X797" s="36" t="str">
        <f>IF(ISBLANK(W798),"",Long6[[#This Row],[Adj Close]]/W798-1)</f>
        <v/>
      </c>
      <c r="AE797" s="29">
        <v>38803</v>
      </c>
      <c r="AG797" s="33" t="str">
        <f>IF(ISBLANK(AF798),"",Short0[[#This Row],[Adj Close]]/AF798-1)</f>
        <v/>
      </c>
      <c r="AH797" s="37">
        <v>38803</v>
      </c>
      <c r="AJ797" s="36" t="str">
        <f>IF(ISBLANK(AI798),"",Short1[[#This Row],[Adj Close]]/AI798-1)</f>
        <v/>
      </c>
      <c r="AK797" s="29">
        <v>38803</v>
      </c>
      <c r="AM797" s="33" t="str">
        <f>IF(ISBLANK(AL798),"",Short2[[#This Row],[Adj Close]]/AL798-1)</f>
        <v/>
      </c>
    </row>
    <row r="798" spans="1:39" x14ac:dyDescent="0.25">
      <c r="A798" s="37">
        <v>38796</v>
      </c>
      <c r="B798" s="39">
        <v>1302.9499510000001</v>
      </c>
      <c r="C798" s="36">
        <f>IF(ISBLANK(B799), "", GSPC[[#This Row],[Adj Close]]/B799-1)</f>
        <v>-3.2893853509274873E-3</v>
      </c>
      <c r="D798" s="37">
        <v>38796</v>
      </c>
      <c r="E798"/>
      <c r="F798" s="36" t="str">
        <f>IF(ISBLANK(E799), "", Long0[[#This Row],[Adj Close]]/E799-1)</f>
        <v/>
      </c>
      <c r="G798" s="29">
        <v>38796</v>
      </c>
      <c r="H798"/>
      <c r="I798" s="33" t="str">
        <f>IF(ISBLANK(H799),"",Long1[[#This Row],[Adj Close]]/H799-1)</f>
        <v/>
      </c>
      <c r="J798" s="37">
        <v>38796</v>
      </c>
      <c r="K798"/>
      <c r="L798" s="36" t="str">
        <f>IF(ISBLANK(K799),"",Long2[[#This Row],[Adj Close]]/K799-1)</f>
        <v/>
      </c>
      <c r="M798" s="29">
        <v>38796</v>
      </c>
      <c r="O798" s="33" t="str">
        <f>IF(ISBLANK(N799),"",Long3[[#This Row],[Adj Close]]/N799-1)</f>
        <v/>
      </c>
      <c r="P798" s="37">
        <v>38796</v>
      </c>
      <c r="R798" s="36" t="str">
        <f>IF(ISBLANK(Q799),"",Long4[[#This Row],[Adj Close]]/Q799-1)</f>
        <v/>
      </c>
      <c r="V798" s="37">
        <v>38796</v>
      </c>
      <c r="X798" s="36" t="str">
        <f>IF(ISBLANK(W799),"",Long6[[#This Row],[Adj Close]]/W799-1)</f>
        <v/>
      </c>
      <c r="AE798" s="29">
        <v>38796</v>
      </c>
      <c r="AG798" s="33" t="str">
        <f>IF(ISBLANK(AF799),"",Short0[[#This Row],[Adj Close]]/AF799-1)</f>
        <v/>
      </c>
      <c r="AH798" s="37">
        <v>38796</v>
      </c>
      <c r="AJ798" s="36" t="str">
        <f>IF(ISBLANK(AI799),"",Short1[[#This Row],[Adj Close]]/AI799-1)</f>
        <v/>
      </c>
      <c r="AK798" s="29">
        <v>38796</v>
      </c>
      <c r="AM798" s="33" t="str">
        <f>IF(ISBLANK(AL799),"",Short2[[#This Row],[Adj Close]]/AL799-1)</f>
        <v/>
      </c>
    </row>
    <row r="799" spans="1:39" x14ac:dyDescent="0.25">
      <c r="A799" s="37">
        <v>38789</v>
      </c>
      <c r="B799" s="39">
        <v>1307.25</v>
      </c>
      <c r="C799" s="36">
        <f>IF(ISBLANK(B800), "", GSPC[[#This Row],[Adj Close]]/B800-1)</f>
        <v>2.0157290438013398E-2</v>
      </c>
      <c r="D799" s="37">
        <v>38789</v>
      </c>
      <c r="E799"/>
      <c r="F799" s="36" t="str">
        <f>IF(ISBLANK(E800), "", Long0[[#This Row],[Adj Close]]/E800-1)</f>
        <v/>
      </c>
      <c r="G799" s="29">
        <v>38789</v>
      </c>
      <c r="H799"/>
      <c r="I799" s="33" t="str">
        <f>IF(ISBLANK(H800),"",Long1[[#This Row],[Adj Close]]/H800-1)</f>
        <v/>
      </c>
      <c r="J799" s="37">
        <v>38789</v>
      </c>
      <c r="K799"/>
      <c r="L799" s="36" t="str">
        <f>IF(ISBLANK(K800),"",Long2[[#This Row],[Adj Close]]/K800-1)</f>
        <v/>
      </c>
      <c r="M799" s="29">
        <v>38789</v>
      </c>
      <c r="O799" s="33" t="str">
        <f>IF(ISBLANK(N800),"",Long3[[#This Row],[Adj Close]]/N800-1)</f>
        <v/>
      </c>
      <c r="P799" s="37">
        <v>38789</v>
      </c>
      <c r="R799" s="36" t="str">
        <f>IF(ISBLANK(Q800),"",Long4[[#This Row],[Adj Close]]/Q800-1)</f>
        <v/>
      </c>
      <c r="V799" s="37">
        <v>38789</v>
      </c>
      <c r="X799" s="36" t="str">
        <f>IF(ISBLANK(W800),"",Long6[[#This Row],[Adj Close]]/W800-1)</f>
        <v/>
      </c>
      <c r="AE799" s="29">
        <v>38789</v>
      </c>
      <c r="AG799" s="33" t="str">
        <f>IF(ISBLANK(AF800),"",Short0[[#This Row],[Adj Close]]/AF800-1)</f>
        <v/>
      </c>
      <c r="AH799" s="37">
        <v>38789</v>
      </c>
      <c r="AJ799" s="36" t="str">
        <f>IF(ISBLANK(AI800),"",Short1[[#This Row],[Adj Close]]/AI800-1)</f>
        <v/>
      </c>
      <c r="AK799" s="29">
        <v>38789</v>
      </c>
      <c r="AM799" s="33" t="str">
        <f>IF(ISBLANK(AL800),"",Short2[[#This Row],[Adj Close]]/AL800-1)</f>
        <v/>
      </c>
    </row>
    <row r="800" spans="1:39" x14ac:dyDescent="0.25">
      <c r="A800" s="37">
        <v>38782</v>
      </c>
      <c r="B800" s="39">
        <v>1281.420044</v>
      </c>
      <c r="C800" s="36">
        <f>IF(ISBLANK(B801), "", GSPC[[#This Row],[Adj Close]]/B801-1)</f>
        <v>-4.5135182448128308E-3</v>
      </c>
      <c r="D800" s="37">
        <v>38782</v>
      </c>
      <c r="E800"/>
      <c r="F800" s="36" t="str">
        <f>IF(ISBLANK(E801), "", Long0[[#This Row],[Adj Close]]/E801-1)</f>
        <v/>
      </c>
      <c r="G800" s="29">
        <v>38782</v>
      </c>
      <c r="H800"/>
      <c r="I800" s="33" t="str">
        <f>IF(ISBLANK(H801),"",Long1[[#This Row],[Adj Close]]/H801-1)</f>
        <v/>
      </c>
      <c r="J800" s="37">
        <v>38782</v>
      </c>
      <c r="K800"/>
      <c r="L800" s="36" t="str">
        <f>IF(ISBLANK(K801),"",Long2[[#This Row],[Adj Close]]/K801-1)</f>
        <v/>
      </c>
      <c r="M800" s="29">
        <v>38782</v>
      </c>
      <c r="O800" s="33" t="str">
        <f>IF(ISBLANK(N801),"",Long3[[#This Row],[Adj Close]]/N801-1)</f>
        <v/>
      </c>
      <c r="P800" s="37">
        <v>38782</v>
      </c>
      <c r="R800" s="36" t="str">
        <f>IF(ISBLANK(Q801),"",Long4[[#This Row],[Adj Close]]/Q801-1)</f>
        <v/>
      </c>
      <c r="V800" s="37">
        <v>38782</v>
      </c>
      <c r="X800" s="36" t="str">
        <f>IF(ISBLANK(W801),"",Long6[[#This Row],[Adj Close]]/W801-1)</f>
        <v/>
      </c>
      <c r="AE800" s="29">
        <v>38782</v>
      </c>
      <c r="AG800" s="33" t="str">
        <f>IF(ISBLANK(AF801),"",Short0[[#This Row],[Adj Close]]/AF801-1)</f>
        <v/>
      </c>
      <c r="AH800" s="37">
        <v>38782</v>
      </c>
      <c r="AJ800" s="36" t="str">
        <f>IF(ISBLANK(AI801),"",Short1[[#This Row],[Adj Close]]/AI801-1)</f>
        <v/>
      </c>
      <c r="AK800" s="29">
        <v>38782</v>
      </c>
      <c r="AM800" s="33" t="str">
        <f>IF(ISBLANK(AL801),"",Short2[[#This Row],[Adj Close]]/AL801-1)</f>
        <v/>
      </c>
    </row>
    <row r="801" spans="1:39" x14ac:dyDescent="0.25">
      <c r="A801" s="37">
        <v>38775</v>
      </c>
      <c r="B801" s="39">
        <v>1287.2299800000001</v>
      </c>
      <c r="C801" s="36">
        <f>IF(ISBLANK(B802), "", GSPC[[#This Row],[Adj Close]]/B802-1)</f>
        <v>-1.706237568431801E-3</v>
      </c>
      <c r="D801" s="37">
        <v>38775</v>
      </c>
      <c r="E801"/>
      <c r="F801" s="36" t="str">
        <f>IF(ISBLANK(E802), "", Long0[[#This Row],[Adj Close]]/E802-1)</f>
        <v/>
      </c>
      <c r="G801" s="29">
        <v>38775</v>
      </c>
      <c r="H801"/>
      <c r="I801" s="33" t="str">
        <f>IF(ISBLANK(H802),"",Long1[[#This Row],[Adj Close]]/H802-1)</f>
        <v/>
      </c>
      <c r="J801" s="37">
        <v>38775</v>
      </c>
      <c r="K801"/>
      <c r="L801" s="36" t="str">
        <f>IF(ISBLANK(K802),"",Long2[[#This Row],[Adj Close]]/K802-1)</f>
        <v/>
      </c>
      <c r="M801" s="29">
        <v>38775</v>
      </c>
      <c r="O801" s="33" t="str">
        <f>IF(ISBLANK(N802),"",Long3[[#This Row],[Adj Close]]/N802-1)</f>
        <v/>
      </c>
      <c r="P801" s="37">
        <v>38775</v>
      </c>
      <c r="R801" s="36" t="str">
        <f>IF(ISBLANK(Q802),"",Long4[[#This Row],[Adj Close]]/Q802-1)</f>
        <v/>
      </c>
      <c r="V801" s="37">
        <v>38775</v>
      </c>
      <c r="X801" s="36" t="str">
        <f>IF(ISBLANK(W802),"",Long6[[#This Row],[Adj Close]]/W802-1)</f>
        <v/>
      </c>
      <c r="AE801" s="29">
        <v>38775</v>
      </c>
      <c r="AG801" s="33" t="str">
        <f>IF(ISBLANK(AF802),"",Short0[[#This Row],[Adj Close]]/AF802-1)</f>
        <v/>
      </c>
      <c r="AH801" s="37">
        <v>38775</v>
      </c>
      <c r="AJ801" s="36" t="str">
        <f>IF(ISBLANK(AI802),"",Short1[[#This Row],[Adj Close]]/AI802-1)</f>
        <v/>
      </c>
      <c r="AK801" s="29">
        <v>38775</v>
      </c>
      <c r="AM801" s="33" t="str">
        <f>IF(ISBLANK(AL802),"",Short2[[#This Row],[Adj Close]]/AL802-1)</f>
        <v/>
      </c>
    </row>
    <row r="802" spans="1:39" x14ac:dyDescent="0.25">
      <c r="A802" s="37">
        <v>38768</v>
      </c>
      <c r="B802" s="39">
        <v>1289.4300539999999</v>
      </c>
      <c r="C802" s="36">
        <f>IF(ISBLANK(B803), "", GSPC[[#This Row],[Adj Close]]/B803-1)</f>
        <v>1.7013641721927986E-3</v>
      </c>
      <c r="D802" s="37">
        <v>38768</v>
      </c>
      <c r="E802"/>
      <c r="F802" s="36" t="str">
        <f>IF(ISBLANK(E803), "", Long0[[#This Row],[Adj Close]]/E803-1)</f>
        <v/>
      </c>
      <c r="G802" s="29">
        <v>38768</v>
      </c>
      <c r="H802"/>
      <c r="I802" s="33" t="str">
        <f>IF(ISBLANK(H803),"",Long1[[#This Row],[Adj Close]]/H803-1)</f>
        <v/>
      </c>
      <c r="J802" s="37">
        <v>38768</v>
      </c>
      <c r="K802"/>
      <c r="L802" s="36" t="str">
        <f>IF(ISBLANK(K803),"",Long2[[#This Row],[Adj Close]]/K803-1)</f>
        <v/>
      </c>
      <c r="M802" s="29">
        <v>38768</v>
      </c>
      <c r="O802" s="33" t="str">
        <f>IF(ISBLANK(N803),"",Long3[[#This Row],[Adj Close]]/N803-1)</f>
        <v/>
      </c>
      <c r="P802" s="37">
        <v>38768</v>
      </c>
      <c r="R802" s="36" t="str">
        <f>IF(ISBLANK(Q803),"",Long4[[#This Row],[Adj Close]]/Q803-1)</f>
        <v/>
      </c>
      <c r="V802" s="37">
        <v>38768</v>
      </c>
      <c r="X802" s="36" t="str">
        <f>IF(ISBLANK(W803),"",Long6[[#This Row],[Adj Close]]/W803-1)</f>
        <v/>
      </c>
      <c r="AE802" s="29">
        <v>38768</v>
      </c>
      <c r="AG802" s="33" t="str">
        <f>IF(ISBLANK(AF803),"",Short0[[#This Row],[Adj Close]]/AF803-1)</f>
        <v/>
      </c>
      <c r="AH802" s="37">
        <v>38768</v>
      </c>
      <c r="AJ802" s="36" t="str">
        <f>IF(ISBLANK(AI803),"",Short1[[#This Row],[Adj Close]]/AI803-1)</f>
        <v/>
      </c>
      <c r="AK802" s="29">
        <v>38768</v>
      </c>
      <c r="AM802" s="33" t="str">
        <f>IF(ISBLANK(AL803),"",Short2[[#This Row],[Adj Close]]/AL803-1)</f>
        <v/>
      </c>
    </row>
    <row r="803" spans="1:39" x14ac:dyDescent="0.25">
      <c r="A803" s="37">
        <v>38761</v>
      </c>
      <c r="B803" s="39">
        <v>1287.23999</v>
      </c>
      <c r="C803" s="36">
        <f>IF(ISBLANK(B804), "", GSPC[[#This Row],[Adj Close]]/B804-1)</f>
        <v>1.5982762421035357E-2</v>
      </c>
      <c r="D803" s="37">
        <v>38761</v>
      </c>
      <c r="E803"/>
      <c r="F803" s="36" t="str">
        <f>IF(ISBLANK(E804), "", Long0[[#This Row],[Adj Close]]/E804-1)</f>
        <v/>
      </c>
      <c r="G803" s="29">
        <v>38761</v>
      </c>
      <c r="H803"/>
      <c r="I803" s="33" t="str">
        <f>IF(ISBLANK(H804),"",Long1[[#This Row],[Adj Close]]/H804-1)</f>
        <v/>
      </c>
      <c r="J803" s="37">
        <v>38761</v>
      </c>
      <c r="K803"/>
      <c r="L803" s="36" t="str">
        <f>IF(ISBLANK(K804),"",Long2[[#This Row],[Adj Close]]/K804-1)</f>
        <v/>
      </c>
      <c r="M803" s="29">
        <v>38761</v>
      </c>
      <c r="O803" s="33" t="str">
        <f>IF(ISBLANK(N804),"",Long3[[#This Row],[Adj Close]]/N804-1)</f>
        <v/>
      </c>
      <c r="P803" s="37">
        <v>38761</v>
      </c>
      <c r="R803" s="36" t="str">
        <f>IF(ISBLANK(Q804),"",Long4[[#This Row],[Adj Close]]/Q804-1)</f>
        <v/>
      </c>
      <c r="V803" s="37">
        <v>38761</v>
      </c>
      <c r="X803" s="36" t="str">
        <f>IF(ISBLANK(W804),"",Long6[[#This Row],[Adj Close]]/W804-1)</f>
        <v/>
      </c>
      <c r="AE803" s="29">
        <v>38761</v>
      </c>
      <c r="AG803" s="33" t="str">
        <f>IF(ISBLANK(AF804),"",Short0[[#This Row],[Adj Close]]/AF804-1)</f>
        <v/>
      </c>
      <c r="AH803" s="37">
        <v>38761</v>
      </c>
      <c r="AJ803" s="36" t="str">
        <f>IF(ISBLANK(AI804),"",Short1[[#This Row],[Adj Close]]/AI804-1)</f>
        <v/>
      </c>
      <c r="AK803" s="29">
        <v>38761</v>
      </c>
      <c r="AM803" s="33" t="str">
        <f>IF(ISBLANK(AL804),"",Short2[[#This Row],[Adj Close]]/AL804-1)</f>
        <v/>
      </c>
    </row>
    <row r="804" spans="1:39" x14ac:dyDescent="0.25">
      <c r="A804" s="37">
        <v>38754</v>
      </c>
      <c r="B804" s="39">
        <v>1266.98999</v>
      </c>
      <c r="C804" s="36">
        <f>IF(ISBLANK(B805), "", GSPC[[#This Row],[Adj Close]]/B805-1)</f>
        <v>2.341685665760318E-3</v>
      </c>
      <c r="D804" s="37">
        <v>38754</v>
      </c>
      <c r="E804"/>
      <c r="F804" s="36" t="str">
        <f>IF(ISBLANK(E805), "", Long0[[#This Row],[Adj Close]]/E805-1)</f>
        <v/>
      </c>
      <c r="G804" s="29">
        <v>38754</v>
      </c>
      <c r="H804"/>
      <c r="I804" s="33" t="str">
        <f>IF(ISBLANK(H805),"",Long1[[#This Row],[Adj Close]]/H805-1)</f>
        <v/>
      </c>
      <c r="J804" s="37">
        <v>38754</v>
      </c>
      <c r="K804"/>
      <c r="L804" s="36" t="str">
        <f>IF(ISBLANK(K805),"",Long2[[#This Row],[Adj Close]]/K805-1)</f>
        <v/>
      </c>
      <c r="M804" s="29">
        <v>38754</v>
      </c>
      <c r="O804" s="33" t="str">
        <f>IF(ISBLANK(N805),"",Long3[[#This Row],[Adj Close]]/N805-1)</f>
        <v/>
      </c>
      <c r="P804" s="37">
        <v>38754</v>
      </c>
      <c r="R804" s="36" t="str">
        <f>IF(ISBLANK(Q805),"",Long4[[#This Row],[Adj Close]]/Q805-1)</f>
        <v/>
      </c>
      <c r="V804" s="37">
        <v>38754</v>
      </c>
      <c r="X804" s="36" t="str">
        <f>IF(ISBLANK(W805),"",Long6[[#This Row],[Adj Close]]/W805-1)</f>
        <v/>
      </c>
      <c r="AE804" s="29">
        <v>38754</v>
      </c>
      <c r="AG804" s="33" t="str">
        <f>IF(ISBLANK(AF805),"",Short0[[#This Row],[Adj Close]]/AF805-1)</f>
        <v/>
      </c>
      <c r="AH804" s="37">
        <v>38754</v>
      </c>
      <c r="AJ804" s="36" t="str">
        <f>IF(ISBLANK(AI805),"",Short1[[#This Row],[Adj Close]]/AI805-1)</f>
        <v/>
      </c>
      <c r="AK804" s="29">
        <v>38754</v>
      </c>
      <c r="AM804" s="33" t="str">
        <f>IF(ISBLANK(AL805),"",Short2[[#This Row],[Adj Close]]/AL805-1)</f>
        <v/>
      </c>
    </row>
    <row r="805" spans="1:39" x14ac:dyDescent="0.25">
      <c r="A805" s="37">
        <v>38747</v>
      </c>
      <c r="B805" s="39">
        <v>1264.030029</v>
      </c>
      <c r="C805" s="36">
        <f>IF(ISBLANK(B806), "", GSPC[[#This Row],[Adj Close]]/B806-1)</f>
        <v>-1.5338190917651429E-2</v>
      </c>
      <c r="D805" s="37">
        <v>38747</v>
      </c>
      <c r="E805"/>
      <c r="F805" s="36" t="str">
        <f>IF(ISBLANK(E806), "", Long0[[#This Row],[Adj Close]]/E806-1)</f>
        <v/>
      </c>
      <c r="G805" s="29">
        <v>38747</v>
      </c>
      <c r="H805"/>
      <c r="I805" s="33" t="str">
        <f>IF(ISBLANK(H806),"",Long1[[#This Row],[Adj Close]]/H806-1)</f>
        <v/>
      </c>
      <c r="J805" s="37">
        <v>38747</v>
      </c>
      <c r="K805"/>
      <c r="L805" s="36" t="str">
        <f>IF(ISBLANK(K806),"",Long2[[#This Row],[Adj Close]]/K806-1)</f>
        <v/>
      </c>
      <c r="M805" s="29">
        <v>38747</v>
      </c>
      <c r="O805" s="33" t="str">
        <f>IF(ISBLANK(N806),"",Long3[[#This Row],[Adj Close]]/N806-1)</f>
        <v/>
      </c>
      <c r="P805" s="37">
        <v>38747</v>
      </c>
      <c r="R805" s="36" t="str">
        <f>IF(ISBLANK(Q806),"",Long4[[#This Row],[Adj Close]]/Q806-1)</f>
        <v/>
      </c>
      <c r="V805" s="37">
        <v>38747</v>
      </c>
      <c r="X805" s="36" t="str">
        <f>IF(ISBLANK(W806),"",Long6[[#This Row],[Adj Close]]/W806-1)</f>
        <v/>
      </c>
      <c r="AE805" s="29">
        <v>38747</v>
      </c>
      <c r="AG805" s="33" t="str">
        <f>IF(ISBLANK(AF806),"",Short0[[#This Row],[Adj Close]]/AF806-1)</f>
        <v/>
      </c>
      <c r="AH805" s="37">
        <v>38747</v>
      </c>
      <c r="AJ805" s="36" t="str">
        <f>IF(ISBLANK(AI806),"",Short1[[#This Row],[Adj Close]]/AI806-1)</f>
        <v/>
      </c>
      <c r="AK805" s="29">
        <v>38747</v>
      </c>
      <c r="AM805" s="33" t="str">
        <f>IF(ISBLANK(AL806),"",Short2[[#This Row],[Adj Close]]/AL806-1)</f>
        <v/>
      </c>
    </row>
    <row r="806" spans="1:39" x14ac:dyDescent="0.25">
      <c r="A806" s="37">
        <v>38740</v>
      </c>
      <c r="B806" s="39">
        <v>1283.719971</v>
      </c>
      <c r="C806" s="36">
        <f>IF(ISBLANK(B807), "", GSPC[[#This Row],[Adj Close]]/B807-1)</f>
        <v>1.7622003484942361E-2</v>
      </c>
      <c r="D806" s="37">
        <v>38740</v>
      </c>
      <c r="E806"/>
      <c r="F806" s="36" t="str">
        <f>IF(ISBLANK(E807), "", Long0[[#This Row],[Adj Close]]/E807-1)</f>
        <v/>
      </c>
      <c r="G806" s="29">
        <v>38740</v>
      </c>
      <c r="H806"/>
      <c r="I806" s="33" t="str">
        <f>IF(ISBLANK(H807),"",Long1[[#This Row],[Adj Close]]/H807-1)</f>
        <v/>
      </c>
      <c r="J806" s="37">
        <v>38740</v>
      </c>
      <c r="K806"/>
      <c r="L806" s="36" t="str">
        <f>IF(ISBLANK(K807),"",Long2[[#This Row],[Adj Close]]/K807-1)</f>
        <v/>
      </c>
      <c r="M806" s="29">
        <v>38740</v>
      </c>
      <c r="O806" s="33" t="str">
        <f>IF(ISBLANK(N807),"",Long3[[#This Row],[Adj Close]]/N807-1)</f>
        <v/>
      </c>
      <c r="P806" s="37">
        <v>38740</v>
      </c>
      <c r="R806" s="36" t="str">
        <f>IF(ISBLANK(Q807),"",Long4[[#This Row],[Adj Close]]/Q807-1)</f>
        <v/>
      </c>
      <c r="V806" s="37">
        <v>38740</v>
      </c>
      <c r="X806" s="36" t="str">
        <f>IF(ISBLANK(W807),"",Long6[[#This Row],[Adj Close]]/W807-1)</f>
        <v/>
      </c>
      <c r="AE806" s="29">
        <v>38740</v>
      </c>
      <c r="AG806" s="33" t="str">
        <f>IF(ISBLANK(AF807),"",Short0[[#This Row],[Adj Close]]/AF807-1)</f>
        <v/>
      </c>
      <c r="AH806" s="37">
        <v>38740</v>
      </c>
      <c r="AJ806" s="36" t="str">
        <f>IF(ISBLANK(AI807),"",Short1[[#This Row],[Adj Close]]/AI807-1)</f>
        <v/>
      </c>
      <c r="AK806" s="29">
        <v>38740</v>
      </c>
      <c r="AM806" s="33" t="str">
        <f>IF(ISBLANK(AL807),"",Short2[[#This Row],[Adj Close]]/AL807-1)</f>
        <v/>
      </c>
    </row>
    <row r="807" spans="1:39" x14ac:dyDescent="0.25">
      <c r="A807" s="37">
        <v>38733</v>
      </c>
      <c r="B807" s="39">
        <v>1261.48999</v>
      </c>
      <c r="C807" s="36">
        <f>IF(ISBLANK(B808), "", GSPC[[#This Row],[Adj Close]]/B808-1)</f>
        <v>-2.0285641851402691E-2</v>
      </c>
      <c r="D807" s="37">
        <v>38733</v>
      </c>
      <c r="E807"/>
      <c r="F807" s="36" t="str">
        <f>IF(ISBLANK(E808), "", Long0[[#This Row],[Adj Close]]/E808-1)</f>
        <v/>
      </c>
      <c r="G807" s="29">
        <v>38733</v>
      </c>
      <c r="H807"/>
      <c r="I807" s="33" t="str">
        <f>IF(ISBLANK(H808),"",Long1[[#This Row],[Adj Close]]/H808-1)</f>
        <v/>
      </c>
      <c r="J807" s="37">
        <v>38733</v>
      </c>
      <c r="K807"/>
      <c r="L807" s="36" t="str">
        <f>IF(ISBLANK(K808),"",Long2[[#This Row],[Adj Close]]/K808-1)</f>
        <v/>
      </c>
      <c r="M807" s="29">
        <v>38733</v>
      </c>
      <c r="O807" s="33" t="str">
        <f>IF(ISBLANK(N808),"",Long3[[#This Row],[Adj Close]]/N808-1)</f>
        <v/>
      </c>
      <c r="P807" s="37">
        <v>38733</v>
      </c>
      <c r="R807" s="36" t="str">
        <f>IF(ISBLANK(Q808),"",Long4[[#This Row],[Adj Close]]/Q808-1)</f>
        <v/>
      </c>
      <c r="V807" s="37">
        <v>38733</v>
      </c>
      <c r="X807" s="36" t="str">
        <f>IF(ISBLANK(W808),"",Long6[[#This Row],[Adj Close]]/W808-1)</f>
        <v/>
      </c>
      <c r="AE807" s="29">
        <v>38733</v>
      </c>
      <c r="AG807" s="33" t="str">
        <f>IF(ISBLANK(AF808),"",Short0[[#This Row],[Adj Close]]/AF808-1)</f>
        <v/>
      </c>
      <c r="AH807" s="37">
        <v>38733</v>
      </c>
      <c r="AJ807" s="36" t="str">
        <f>IF(ISBLANK(AI808),"",Short1[[#This Row],[Adj Close]]/AI808-1)</f>
        <v/>
      </c>
      <c r="AK807" s="29">
        <v>38733</v>
      </c>
      <c r="AM807" s="33" t="str">
        <f>IF(ISBLANK(AL808),"",Short2[[#This Row],[Adj Close]]/AL808-1)</f>
        <v/>
      </c>
    </row>
    <row r="808" spans="1:39" x14ac:dyDescent="0.25">
      <c r="A808" s="37">
        <v>38726</v>
      </c>
      <c r="B808" s="39">
        <v>1287.6099850000001</v>
      </c>
      <c r="C808" s="36">
        <f>IF(ISBLANK(B809), "", GSPC[[#This Row],[Adj Close]]/B809-1)</f>
        <v>1.6803719182685306E-3</v>
      </c>
      <c r="D808" s="37">
        <v>38726</v>
      </c>
      <c r="E808"/>
      <c r="F808" s="36" t="str">
        <f>IF(ISBLANK(E809), "", Long0[[#This Row],[Adj Close]]/E809-1)</f>
        <v/>
      </c>
      <c r="G808" s="29">
        <v>38726</v>
      </c>
      <c r="H808"/>
      <c r="I808" s="33" t="str">
        <f>IF(ISBLANK(H809),"",Long1[[#This Row],[Adj Close]]/H809-1)</f>
        <v/>
      </c>
      <c r="J808" s="37">
        <v>38726</v>
      </c>
      <c r="K808"/>
      <c r="L808" s="36" t="str">
        <f>IF(ISBLANK(K809),"",Long2[[#This Row],[Adj Close]]/K809-1)</f>
        <v/>
      </c>
      <c r="M808" s="29">
        <v>38726</v>
      </c>
      <c r="O808" s="33" t="str">
        <f>IF(ISBLANK(N809),"",Long3[[#This Row],[Adj Close]]/N809-1)</f>
        <v/>
      </c>
      <c r="P808" s="37">
        <v>38726</v>
      </c>
      <c r="R808" s="36" t="str">
        <f>IF(ISBLANK(Q809),"",Long4[[#This Row],[Adj Close]]/Q809-1)</f>
        <v/>
      </c>
      <c r="V808" s="37">
        <v>38726</v>
      </c>
      <c r="X808" s="36" t="str">
        <f>IF(ISBLANK(W809),"",Long6[[#This Row],[Adj Close]]/W809-1)</f>
        <v/>
      </c>
      <c r="AE808" s="29">
        <v>38726</v>
      </c>
      <c r="AG808" s="33" t="str">
        <f>IF(ISBLANK(AF809),"",Short0[[#This Row],[Adj Close]]/AF809-1)</f>
        <v/>
      </c>
      <c r="AH808" s="37">
        <v>38726</v>
      </c>
      <c r="AJ808" s="36" t="str">
        <f>IF(ISBLANK(AI809),"",Short1[[#This Row],[Adj Close]]/AI809-1)</f>
        <v/>
      </c>
      <c r="AK808" s="29">
        <v>38726</v>
      </c>
      <c r="AM808" s="33" t="str">
        <f>IF(ISBLANK(AL809),"",Short2[[#This Row],[Adj Close]]/AL809-1)</f>
        <v/>
      </c>
    </row>
    <row r="809" spans="1:39" x14ac:dyDescent="0.25">
      <c r="A809" s="37">
        <v>38719</v>
      </c>
      <c r="B809" s="39">
        <v>1285.4499510000001</v>
      </c>
      <c r="C809" s="36">
        <f>IF(ISBLANK(B810), "", GSPC[[#This Row],[Adj Close]]/B810-1)</f>
        <v>2.9768652187410538E-2</v>
      </c>
      <c r="D809" s="37">
        <v>38719</v>
      </c>
      <c r="E809"/>
      <c r="F809" s="36" t="str">
        <f>IF(ISBLANK(E810), "", Long0[[#This Row],[Adj Close]]/E810-1)</f>
        <v/>
      </c>
      <c r="G809" s="29">
        <v>38719</v>
      </c>
      <c r="H809"/>
      <c r="I809" s="33" t="str">
        <f>IF(ISBLANK(H810),"",Long1[[#This Row],[Adj Close]]/H810-1)</f>
        <v/>
      </c>
      <c r="J809" s="37">
        <v>38719</v>
      </c>
      <c r="K809"/>
      <c r="L809" s="36" t="str">
        <f>IF(ISBLANK(K810),"",Long2[[#This Row],[Adj Close]]/K810-1)</f>
        <v/>
      </c>
      <c r="M809" s="29">
        <v>38719</v>
      </c>
      <c r="O809" s="33" t="str">
        <f>IF(ISBLANK(N810),"",Long3[[#This Row],[Adj Close]]/N810-1)</f>
        <v/>
      </c>
      <c r="P809" s="37">
        <v>38719</v>
      </c>
      <c r="R809" s="36" t="str">
        <f>IF(ISBLANK(Q810),"",Long4[[#This Row],[Adj Close]]/Q810-1)</f>
        <v/>
      </c>
      <c r="V809" s="37">
        <v>38719</v>
      </c>
      <c r="X809" s="36" t="str">
        <f>IF(ISBLANK(W810),"",Long6[[#This Row],[Adj Close]]/W810-1)</f>
        <v/>
      </c>
      <c r="AE809" s="29">
        <v>38719</v>
      </c>
      <c r="AG809" s="33" t="str">
        <f>IF(ISBLANK(AF810),"",Short0[[#This Row],[Adj Close]]/AF810-1)</f>
        <v/>
      </c>
      <c r="AH809" s="37">
        <v>38719</v>
      </c>
      <c r="AJ809" s="36" t="str">
        <f>IF(ISBLANK(AI810),"",Short1[[#This Row],[Adj Close]]/AI810-1)</f>
        <v/>
      </c>
      <c r="AK809" s="29">
        <v>38719</v>
      </c>
      <c r="AM809" s="33" t="str">
        <f>IF(ISBLANK(AL810),"",Short2[[#This Row],[Adj Close]]/AL810-1)</f>
        <v/>
      </c>
    </row>
    <row r="810" spans="1:39" x14ac:dyDescent="0.25">
      <c r="A810" s="37">
        <v>38712</v>
      </c>
      <c r="B810" s="39">
        <v>1248.290039</v>
      </c>
      <c r="C810" s="36">
        <f>IF(ISBLANK(B811), "", GSPC[[#This Row],[Adj Close]]/B811-1)</f>
        <v>-1.6056307012190518E-2</v>
      </c>
      <c r="D810" s="37">
        <v>38712</v>
      </c>
      <c r="E810"/>
      <c r="F810" s="36" t="str">
        <f>IF(ISBLANK(E811), "", Long0[[#This Row],[Adj Close]]/E811-1)</f>
        <v/>
      </c>
      <c r="G810" s="29">
        <v>38712</v>
      </c>
      <c r="H810"/>
      <c r="I810" s="33" t="str">
        <f>IF(ISBLANK(H811),"",Long1[[#This Row],[Adj Close]]/H811-1)</f>
        <v/>
      </c>
      <c r="J810" s="37">
        <v>38712</v>
      </c>
      <c r="K810"/>
      <c r="L810" s="36" t="str">
        <f>IF(ISBLANK(K811),"",Long2[[#This Row],[Adj Close]]/K811-1)</f>
        <v/>
      </c>
      <c r="M810" s="29">
        <v>38712</v>
      </c>
      <c r="O810" s="33" t="str">
        <f>IF(ISBLANK(N811),"",Long3[[#This Row],[Adj Close]]/N811-1)</f>
        <v/>
      </c>
      <c r="P810" s="37">
        <v>38712</v>
      </c>
      <c r="R810" s="36" t="str">
        <f>IF(ISBLANK(Q811),"",Long4[[#This Row],[Adj Close]]/Q811-1)</f>
        <v/>
      </c>
      <c r="V810" s="37">
        <v>38712</v>
      </c>
      <c r="X810" s="36" t="str">
        <f>IF(ISBLANK(W811),"",Long6[[#This Row],[Adj Close]]/W811-1)</f>
        <v/>
      </c>
      <c r="AE810" s="29">
        <v>38712</v>
      </c>
      <c r="AG810" s="33" t="str">
        <f>IF(ISBLANK(AF811),"",Short0[[#This Row],[Adj Close]]/AF811-1)</f>
        <v/>
      </c>
      <c r="AH810" s="37">
        <v>38712</v>
      </c>
      <c r="AJ810" s="36" t="str">
        <f>IF(ISBLANK(AI811),"",Short1[[#This Row],[Adj Close]]/AI811-1)</f>
        <v/>
      </c>
      <c r="AK810" s="29">
        <v>38712</v>
      </c>
      <c r="AM810" s="33" t="str">
        <f>IF(ISBLANK(AL811),"",Short2[[#This Row],[Adj Close]]/AL811-1)</f>
        <v/>
      </c>
    </row>
    <row r="811" spans="1:39" x14ac:dyDescent="0.25">
      <c r="A811" s="37">
        <v>38705</v>
      </c>
      <c r="B811" s="39">
        <v>1268.660034</v>
      </c>
      <c r="C811" s="36">
        <f>IF(ISBLANK(B812), "", GSPC[[#This Row],[Adj Close]]/B812-1)</f>
        <v>1.0574188500935833E-3</v>
      </c>
      <c r="D811" s="37">
        <v>38705</v>
      </c>
      <c r="E811"/>
      <c r="F811" s="36" t="str">
        <f>IF(ISBLANK(E812), "", Long0[[#This Row],[Adj Close]]/E812-1)</f>
        <v/>
      </c>
      <c r="G811" s="29">
        <v>38705</v>
      </c>
      <c r="H811"/>
      <c r="I811" s="33" t="str">
        <f>IF(ISBLANK(H812),"",Long1[[#This Row],[Adj Close]]/H812-1)</f>
        <v/>
      </c>
      <c r="J811" s="37">
        <v>38705</v>
      </c>
      <c r="K811"/>
      <c r="L811" s="36" t="str">
        <f>IF(ISBLANK(K812),"",Long2[[#This Row],[Adj Close]]/K812-1)</f>
        <v/>
      </c>
      <c r="M811" s="29">
        <v>38705</v>
      </c>
      <c r="O811" s="33" t="str">
        <f>IF(ISBLANK(N812),"",Long3[[#This Row],[Adj Close]]/N812-1)</f>
        <v/>
      </c>
      <c r="P811" s="37">
        <v>38705</v>
      </c>
      <c r="R811" s="36" t="str">
        <f>IF(ISBLANK(Q812),"",Long4[[#This Row],[Adj Close]]/Q812-1)</f>
        <v/>
      </c>
      <c r="V811" s="37">
        <v>38705</v>
      </c>
      <c r="X811" s="36" t="str">
        <f>IF(ISBLANK(W812),"",Long6[[#This Row],[Adj Close]]/W812-1)</f>
        <v/>
      </c>
      <c r="AE811" s="29">
        <v>38705</v>
      </c>
      <c r="AG811" s="33" t="str">
        <f>IF(ISBLANK(AF812),"",Short0[[#This Row],[Adj Close]]/AF812-1)</f>
        <v/>
      </c>
      <c r="AH811" s="37">
        <v>38705</v>
      </c>
      <c r="AJ811" s="36" t="str">
        <f>IF(ISBLANK(AI812),"",Short1[[#This Row],[Adj Close]]/AI812-1)</f>
        <v/>
      </c>
      <c r="AK811" s="29">
        <v>38705</v>
      </c>
      <c r="AM811" s="33" t="str">
        <f>IF(ISBLANK(AL812),"",Short2[[#This Row],[Adj Close]]/AL812-1)</f>
        <v/>
      </c>
    </row>
    <row r="812" spans="1:39" x14ac:dyDescent="0.25">
      <c r="A812" s="37">
        <v>38698</v>
      </c>
      <c r="B812" s="39">
        <v>1267.3199460000001</v>
      </c>
      <c r="C812" s="36">
        <f>IF(ISBLANK(B813), "", GSPC[[#This Row],[Adj Close]]/B813-1)</f>
        <v>6.312641266318364E-3</v>
      </c>
      <c r="D812" s="37">
        <v>38698</v>
      </c>
      <c r="E812"/>
      <c r="F812" s="36" t="str">
        <f>IF(ISBLANK(E813), "", Long0[[#This Row],[Adj Close]]/E813-1)</f>
        <v/>
      </c>
      <c r="G812" s="29">
        <v>38698</v>
      </c>
      <c r="H812"/>
      <c r="I812" s="33" t="str">
        <f>IF(ISBLANK(H813),"",Long1[[#This Row],[Adj Close]]/H813-1)</f>
        <v/>
      </c>
      <c r="J812" s="37">
        <v>38698</v>
      </c>
      <c r="K812"/>
      <c r="L812" s="36" t="str">
        <f>IF(ISBLANK(K813),"",Long2[[#This Row],[Adj Close]]/K813-1)</f>
        <v/>
      </c>
      <c r="M812" s="29">
        <v>38698</v>
      </c>
      <c r="O812" s="33" t="str">
        <f>IF(ISBLANK(N813),"",Long3[[#This Row],[Adj Close]]/N813-1)</f>
        <v/>
      </c>
      <c r="P812" s="37">
        <v>38698</v>
      </c>
      <c r="R812" s="36" t="str">
        <f>IF(ISBLANK(Q813),"",Long4[[#This Row],[Adj Close]]/Q813-1)</f>
        <v/>
      </c>
      <c r="V812" s="37">
        <v>38698</v>
      </c>
      <c r="X812" s="36" t="str">
        <f>IF(ISBLANK(W813),"",Long6[[#This Row],[Adj Close]]/W813-1)</f>
        <v/>
      </c>
      <c r="AE812" s="29">
        <v>38698</v>
      </c>
      <c r="AG812" s="33" t="str">
        <f>IF(ISBLANK(AF813),"",Short0[[#This Row],[Adj Close]]/AF813-1)</f>
        <v/>
      </c>
      <c r="AH812" s="37">
        <v>38698</v>
      </c>
      <c r="AJ812" s="36" t="str">
        <f>IF(ISBLANK(AI813),"",Short1[[#This Row],[Adj Close]]/AI813-1)</f>
        <v/>
      </c>
      <c r="AK812" s="29">
        <v>38698</v>
      </c>
      <c r="AM812" s="33" t="str">
        <f>IF(ISBLANK(AL813),"",Short2[[#This Row],[Adj Close]]/AL813-1)</f>
        <v/>
      </c>
    </row>
    <row r="813" spans="1:39" x14ac:dyDescent="0.25">
      <c r="A813" s="37">
        <v>38691</v>
      </c>
      <c r="B813" s="39">
        <v>1259.369995</v>
      </c>
      <c r="C813" s="36">
        <f>IF(ISBLANK(B814), "", GSPC[[#This Row],[Adj Close]]/B814-1)</f>
        <v>-4.5135178791814168E-3</v>
      </c>
      <c r="D813" s="37">
        <v>38691</v>
      </c>
      <c r="E813"/>
      <c r="F813" s="36" t="str">
        <f>IF(ISBLANK(E814), "", Long0[[#This Row],[Adj Close]]/E814-1)</f>
        <v/>
      </c>
      <c r="G813" s="29">
        <v>38691</v>
      </c>
      <c r="H813"/>
      <c r="I813" s="33" t="str">
        <f>IF(ISBLANK(H814),"",Long1[[#This Row],[Adj Close]]/H814-1)</f>
        <v/>
      </c>
      <c r="J813" s="37">
        <v>38691</v>
      </c>
      <c r="K813"/>
      <c r="L813" s="36" t="str">
        <f>IF(ISBLANK(K814),"",Long2[[#This Row],[Adj Close]]/K814-1)</f>
        <v/>
      </c>
      <c r="M813" s="29">
        <v>38691</v>
      </c>
      <c r="O813" s="33" t="str">
        <f>IF(ISBLANK(N814),"",Long3[[#This Row],[Adj Close]]/N814-1)</f>
        <v/>
      </c>
      <c r="P813" s="37">
        <v>38691</v>
      </c>
      <c r="R813" s="36" t="str">
        <f>IF(ISBLANK(Q814),"",Long4[[#This Row],[Adj Close]]/Q814-1)</f>
        <v/>
      </c>
      <c r="V813" s="37">
        <v>38691</v>
      </c>
      <c r="X813" s="36" t="str">
        <f>IF(ISBLANK(W814),"",Long6[[#This Row],[Adj Close]]/W814-1)</f>
        <v/>
      </c>
      <c r="AE813" s="29">
        <v>38691</v>
      </c>
      <c r="AG813" s="33" t="str">
        <f>IF(ISBLANK(AF814),"",Short0[[#This Row],[Adj Close]]/AF814-1)</f>
        <v/>
      </c>
      <c r="AH813" s="37">
        <v>38691</v>
      </c>
      <c r="AJ813" s="36" t="str">
        <f>IF(ISBLANK(AI814),"",Short1[[#This Row],[Adj Close]]/AI814-1)</f>
        <v/>
      </c>
      <c r="AK813" s="29">
        <v>38691</v>
      </c>
      <c r="AM813" s="33" t="str">
        <f>IF(ISBLANK(AL814),"",Short2[[#This Row],[Adj Close]]/AL814-1)</f>
        <v/>
      </c>
    </row>
    <row r="814" spans="1:39" x14ac:dyDescent="0.25">
      <c r="A814" s="37">
        <v>38684</v>
      </c>
      <c r="B814" s="39">
        <v>1265.079956</v>
      </c>
      <c r="C814" s="36">
        <f>IF(ISBLANK(B815), "", GSPC[[#This Row],[Adj Close]]/B815-1)</f>
        <v>-2.4995418884289355E-3</v>
      </c>
      <c r="D814" s="37">
        <v>38684</v>
      </c>
      <c r="E814"/>
      <c r="F814" s="36" t="str">
        <f>IF(ISBLANK(E815), "", Long0[[#This Row],[Adj Close]]/E815-1)</f>
        <v/>
      </c>
      <c r="G814" s="29">
        <v>38684</v>
      </c>
      <c r="H814"/>
      <c r="I814" s="33" t="str">
        <f>IF(ISBLANK(H815),"",Long1[[#This Row],[Adj Close]]/H815-1)</f>
        <v/>
      </c>
      <c r="J814" s="37">
        <v>38684</v>
      </c>
      <c r="K814"/>
      <c r="L814" s="36" t="str">
        <f>IF(ISBLANK(K815),"",Long2[[#This Row],[Adj Close]]/K815-1)</f>
        <v/>
      </c>
      <c r="M814" s="29">
        <v>38684</v>
      </c>
      <c r="O814" s="33" t="str">
        <f>IF(ISBLANK(N815),"",Long3[[#This Row],[Adj Close]]/N815-1)</f>
        <v/>
      </c>
      <c r="P814" s="37">
        <v>38684</v>
      </c>
      <c r="R814" s="36" t="str">
        <f>IF(ISBLANK(Q815),"",Long4[[#This Row],[Adj Close]]/Q815-1)</f>
        <v/>
      </c>
      <c r="V814" s="37">
        <v>38684</v>
      </c>
      <c r="X814" s="36" t="str">
        <f>IF(ISBLANK(W815),"",Long6[[#This Row],[Adj Close]]/W815-1)</f>
        <v/>
      </c>
      <c r="AE814" s="29">
        <v>38684</v>
      </c>
      <c r="AG814" s="33" t="str">
        <f>IF(ISBLANK(AF815),"",Short0[[#This Row],[Adj Close]]/AF815-1)</f>
        <v/>
      </c>
      <c r="AH814" s="37">
        <v>38684</v>
      </c>
      <c r="AJ814" s="36" t="str">
        <f>IF(ISBLANK(AI815),"",Short1[[#This Row],[Adj Close]]/AI815-1)</f>
        <v/>
      </c>
      <c r="AK814" s="29">
        <v>38684</v>
      </c>
      <c r="AM814" s="33" t="str">
        <f>IF(ISBLANK(AL815),"",Short2[[#This Row],[Adj Close]]/AL815-1)</f>
        <v/>
      </c>
    </row>
    <row r="815" spans="1:39" x14ac:dyDescent="0.25">
      <c r="A815" s="37">
        <v>38677</v>
      </c>
      <c r="B815" s="39">
        <v>1268.25</v>
      </c>
      <c r="C815" s="36">
        <f>IF(ISBLANK(B816), "", GSPC[[#This Row],[Adj Close]]/B816-1)</f>
        <v>1.6006136236453194E-2</v>
      </c>
      <c r="D815" s="37">
        <v>38677</v>
      </c>
      <c r="E815"/>
      <c r="F815" s="36" t="str">
        <f>IF(ISBLANK(E816), "", Long0[[#This Row],[Adj Close]]/E816-1)</f>
        <v/>
      </c>
      <c r="G815" s="29">
        <v>38677</v>
      </c>
      <c r="H815"/>
      <c r="I815" s="33" t="str">
        <f>IF(ISBLANK(H816),"",Long1[[#This Row],[Adj Close]]/H816-1)</f>
        <v/>
      </c>
      <c r="J815" s="37">
        <v>38677</v>
      </c>
      <c r="K815"/>
      <c r="L815" s="36" t="str">
        <f>IF(ISBLANK(K816),"",Long2[[#This Row],[Adj Close]]/K816-1)</f>
        <v/>
      </c>
      <c r="M815" s="29">
        <v>38677</v>
      </c>
      <c r="O815" s="33" t="str">
        <f>IF(ISBLANK(N816),"",Long3[[#This Row],[Adj Close]]/N816-1)</f>
        <v/>
      </c>
      <c r="P815" s="37">
        <v>38677</v>
      </c>
      <c r="R815" s="36" t="str">
        <f>IF(ISBLANK(Q816),"",Long4[[#This Row],[Adj Close]]/Q816-1)</f>
        <v/>
      </c>
      <c r="V815" s="37">
        <v>38677</v>
      </c>
      <c r="X815" s="36" t="str">
        <f>IF(ISBLANK(W816),"",Long6[[#This Row],[Adj Close]]/W816-1)</f>
        <v/>
      </c>
      <c r="AE815" s="29">
        <v>38677</v>
      </c>
      <c r="AG815" s="33" t="str">
        <f>IF(ISBLANK(AF816),"",Short0[[#This Row],[Adj Close]]/AF816-1)</f>
        <v/>
      </c>
      <c r="AH815" s="37">
        <v>38677</v>
      </c>
      <c r="AJ815" s="36" t="str">
        <f>IF(ISBLANK(AI816),"",Short1[[#This Row],[Adj Close]]/AI816-1)</f>
        <v/>
      </c>
      <c r="AK815" s="29">
        <v>38677</v>
      </c>
      <c r="AM815" s="33" t="str">
        <f>IF(ISBLANK(AL816),"",Short2[[#This Row],[Adj Close]]/AL816-1)</f>
        <v/>
      </c>
    </row>
    <row r="816" spans="1:39" x14ac:dyDescent="0.25">
      <c r="A816" s="37">
        <v>38670</v>
      </c>
      <c r="B816" s="39">
        <v>1248.2700199999999</v>
      </c>
      <c r="C816" s="36">
        <f>IF(ISBLANK(B817), "", GSPC[[#This Row],[Adj Close]]/B817-1)</f>
        <v>1.0974187927830892E-2</v>
      </c>
      <c r="D816" s="37">
        <v>38670</v>
      </c>
      <c r="E816"/>
      <c r="F816" s="36" t="str">
        <f>IF(ISBLANK(E817), "", Long0[[#This Row],[Adj Close]]/E817-1)</f>
        <v/>
      </c>
      <c r="G816" s="29">
        <v>38670</v>
      </c>
      <c r="H816"/>
      <c r="I816" s="33" t="str">
        <f>IF(ISBLANK(H817),"",Long1[[#This Row],[Adj Close]]/H817-1)</f>
        <v/>
      </c>
      <c r="J816" s="37">
        <v>38670</v>
      </c>
      <c r="K816"/>
      <c r="L816" s="36" t="str">
        <f>IF(ISBLANK(K817),"",Long2[[#This Row],[Adj Close]]/K817-1)</f>
        <v/>
      </c>
      <c r="M816" s="29">
        <v>38670</v>
      </c>
      <c r="O816" s="33" t="str">
        <f>IF(ISBLANK(N817),"",Long3[[#This Row],[Adj Close]]/N817-1)</f>
        <v/>
      </c>
      <c r="P816" s="37">
        <v>38670</v>
      </c>
      <c r="R816" s="36" t="str">
        <f>IF(ISBLANK(Q817),"",Long4[[#This Row],[Adj Close]]/Q817-1)</f>
        <v/>
      </c>
      <c r="V816" s="37">
        <v>38670</v>
      </c>
      <c r="X816" s="36" t="str">
        <f>IF(ISBLANK(W817),"",Long6[[#This Row],[Adj Close]]/W817-1)</f>
        <v/>
      </c>
      <c r="AE816" s="29">
        <v>38670</v>
      </c>
      <c r="AG816" s="33" t="str">
        <f>IF(ISBLANK(AF817),"",Short0[[#This Row],[Adj Close]]/AF817-1)</f>
        <v/>
      </c>
      <c r="AH816" s="37">
        <v>38670</v>
      </c>
      <c r="AJ816" s="36" t="str">
        <f>IF(ISBLANK(AI817),"",Short1[[#This Row],[Adj Close]]/AI817-1)</f>
        <v/>
      </c>
      <c r="AK816" s="29">
        <v>38670</v>
      </c>
      <c r="AM816" s="33" t="str">
        <f>IF(ISBLANK(AL817),"",Short2[[#This Row],[Adj Close]]/AL817-1)</f>
        <v/>
      </c>
    </row>
    <row r="817" spans="1:39" x14ac:dyDescent="0.25">
      <c r="A817" s="37">
        <v>38663</v>
      </c>
      <c r="B817" s="39">
        <v>1234.719971</v>
      </c>
      <c r="C817" s="36">
        <f>IF(ISBLANK(B818), "", GSPC[[#This Row],[Adj Close]]/B818-1)</f>
        <v>1.1949412215613631E-2</v>
      </c>
      <c r="D817" s="37">
        <v>38663</v>
      </c>
      <c r="E817"/>
      <c r="F817" s="36" t="str">
        <f>IF(ISBLANK(E818), "", Long0[[#This Row],[Adj Close]]/E818-1)</f>
        <v/>
      </c>
      <c r="G817" s="29">
        <v>38663</v>
      </c>
      <c r="H817"/>
      <c r="I817" s="33" t="str">
        <f>IF(ISBLANK(H818),"",Long1[[#This Row],[Adj Close]]/H818-1)</f>
        <v/>
      </c>
      <c r="J817" s="37">
        <v>38663</v>
      </c>
      <c r="K817"/>
      <c r="L817" s="36" t="str">
        <f>IF(ISBLANK(K818),"",Long2[[#This Row],[Adj Close]]/K818-1)</f>
        <v/>
      </c>
      <c r="M817" s="29">
        <v>38663</v>
      </c>
      <c r="O817" s="33" t="str">
        <f>IF(ISBLANK(N818),"",Long3[[#This Row],[Adj Close]]/N818-1)</f>
        <v/>
      </c>
      <c r="P817" s="37">
        <v>38663</v>
      </c>
      <c r="R817" s="36" t="str">
        <f>IF(ISBLANK(Q818),"",Long4[[#This Row],[Adj Close]]/Q818-1)</f>
        <v/>
      </c>
      <c r="V817" s="37">
        <v>38663</v>
      </c>
      <c r="X817" s="36" t="str">
        <f>IF(ISBLANK(W818),"",Long6[[#This Row],[Adj Close]]/W818-1)</f>
        <v/>
      </c>
      <c r="AE817" s="29">
        <v>38663</v>
      </c>
      <c r="AG817" s="33" t="str">
        <f>IF(ISBLANK(AF818),"",Short0[[#This Row],[Adj Close]]/AF818-1)</f>
        <v/>
      </c>
      <c r="AH817" s="37">
        <v>38663</v>
      </c>
      <c r="AJ817" s="36" t="str">
        <f>IF(ISBLANK(AI818),"",Short1[[#This Row],[Adj Close]]/AI818-1)</f>
        <v/>
      </c>
      <c r="AK817" s="29">
        <v>38663</v>
      </c>
      <c r="AM817" s="33" t="str">
        <f>IF(ISBLANK(AL818),"",Short2[[#This Row],[Adj Close]]/AL818-1)</f>
        <v/>
      </c>
    </row>
    <row r="818" spans="1:39" x14ac:dyDescent="0.25">
      <c r="A818" s="37">
        <v>38656</v>
      </c>
      <c r="B818" s="39">
        <v>1220.1400149999999</v>
      </c>
      <c r="C818" s="36">
        <f>IF(ISBLANK(B819), "", GSPC[[#This Row],[Adj Close]]/B819-1)</f>
        <v>1.8132342339850505E-2</v>
      </c>
      <c r="D818" s="37">
        <v>38656</v>
      </c>
      <c r="E818"/>
      <c r="F818" s="36" t="str">
        <f>IF(ISBLANK(E819), "", Long0[[#This Row],[Adj Close]]/E819-1)</f>
        <v/>
      </c>
      <c r="G818" s="29">
        <v>38656</v>
      </c>
      <c r="H818"/>
      <c r="I818" s="33" t="str">
        <f>IF(ISBLANK(H819),"",Long1[[#This Row],[Adj Close]]/H819-1)</f>
        <v/>
      </c>
      <c r="J818" s="37">
        <v>38656</v>
      </c>
      <c r="K818"/>
      <c r="L818" s="36" t="str">
        <f>IF(ISBLANK(K819),"",Long2[[#This Row],[Adj Close]]/K819-1)</f>
        <v/>
      </c>
      <c r="M818" s="29">
        <v>38656</v>
      </c>
      <c r="O818" s="33" t="str">
        <f>IF(ISBLANK(N819),"",Long3[[#This Row],[Adj Close]]/N819-1)</f>
        <v/>
      </c>
      <c r="P818" s="37">
        <v>38656</v>
      </c>
      <c r="R818" s="36" t="str">
        <f>IF(ISBLANK(Q819),"",Long4[[#This Row],[Adj Close]]/Q819-1)</f>
        <v/>
      </c>
      <c r="V818" s="37">
        <v>38656</v>
      </c>
      <c r="X818" s="36" t="str">
        <f>IF(ISBLANK(W819),"",Long6[[#This Row],[Adj Close]]/W819-1)</f>
        <v/>
      </c>
      <c r="AE818" s="29">
        <v>38656</v>
      </c>
      <c r="AG818" s="33" t="str">
        <f>IF(ISBLANK(AF819),"",Short0[[#This Row],[Adj Close]]/AF819-1)</f>
        <v/>
      </c>
      <c r="AH818" s="37">
        <v>38656</v>
      </c>
      <c r="AJ818" s="36" t="str">
        <f>IF(ISBLANK(AI819),"",Short1[[#This Row],[Adj Close]]/AI819-1)</f>
        <v/>
      </c>
      <c r="AK818" s="29">
        <v>38656</v>
      </c>
      <c r="AM818" s="33" t="str">
        <f>IF(ISBLANK(AL819),"",Short2[[#This Row],[Adj Close]]/AL819-1)</f>
        <v/>
      </c>
    </row>
    <row r="819" spans="1:39" x14ac:dyDescent="0.25">
      <c r="A819" s="37">
        <v>38649</v>
      </c>
      <c r="B819" s="39">
        <v>1198.410034</v>
      </c>
      <c r="C819" s="36">
        <f>IF(ISBLANK(B820), "", GSPC[[#This Row],[Adj Close]]/B820-1)</f>
        <v>1.5954754230250945E-2</v>
      </c>
      <c r="D819" s="37">
        <v>38649</v>
      </c>
      <c r="E819"/>
      <c r="F819" s="36" t="str">
        <f>IF(ISBLANK(E820), "", Long0[[#This Row],[Adj Close]]/E820-1)</f>
        <v/>
      </c>
      <c r="G819" s="29">
        <v>38649</v>
      </c>
      <c r="H819"/>
      <c r="I819" s="33" t="str">
        <f>IF(ISBLANK(H820),"",Long1[[#This Row],[Adj Close]]/H820-1)</f>
        <v/>
      </c>
      <c r="J819" s="37">
        <v>38649</v>
      </c>
      <c r="K819"/>
      <c r="L819" s="36" t="str">
        <f>IF(ISBLANK(K820),"",Long2[[#This Row],[Adj Close]]/K820-1)</f>
        <v/>
      </c>
      <c r="M819" s="29">
        <v>38649</v>
      </c>
      <c r="O819" s="33" t="str">
        <f>IF(ISBLANK(N820),"",Long3[[#This Row],[Adj Close]]/N820-1)</f>
        <v/>
      </c>
      <c r="P819" s="37">
        <v>38649</v>
      </c>
      <c r="R819" s="36" t="str">
        <f>IF(ISBLANK(Q820),"",Long4[[#This Row],[Adj Close]]/Q820-1)</f>
        <v/>
      </c>
      <c r="V819" s="37">
        <v>38649</v>
      </c>
      <c r="X819" s="36" t="str">
        <f>IF(ISBLANK(W820),"",Long6[[#This Row],[Adj Close]]/W820-1)</f>
        <v/>
      </c>
      <c r="AE819" s="29">
        <v>38649</v>
      </c>
      <c r="AG819" s="33" t="str">
        <f>IF(ISBLANK(AF820),"",Short0[[#This Row],[Adj Close]]/AF820-1)</f>
        <v/>
      </c>
      <c r="AH819" s="37">
        <v>38649</v>
      </c>
      <c r="AJ819" s="36" t="str">
        <f>IF(ISBLANK(AI820),"",Short1[[#This Row],[Adj Close]]/AI820-1)</f>
        <v/>
      </c>
      <c r="AK819" s="29">
        <v>38649</v>
      </c>
      <c r="AM819" s="33" t="str">
        <f>IF(ISBLANK(AL820),"",Short2[[#This Row],[Adj Close]]/AL820-1)</f>
        <v/>
      </c>
    </row>
    <row r="820" spans="1:39" x14ac:dyDescent="0.25">
      <c r="A820" s="37">
        <v>38642</v>
      </c>
      <c r="B820" s="39">
        <v>1179.589966</v>
      </c>
      <c r="C820" s="36">
        <f>IF(ISBLANK(B821), "", GSPC[[#This Row],[Adj Close]]/B821-1)</f>
        <v>-5.8824850768637305E-3</v>
      </c>
      <c r="D820" s="37">
        <v>38642</v>
      </c>
      <c r="E820"/>
      <c r="F820" s="36" t="str">
        <f>IF(ISBLANK(E821), "", Long0[[#This Row],[Adj Close]]/E821-1)</f>
        <v/>
      </c>
      <c r="G820" s="29">
        <v>38642</v>
      </c>
      <c r="H820"/>
      <c r="I820" s="33" t="str">
        <f>IF(ISBLANK(H821),"",Long1[[#This Row],[Adj Close]]/H821-1)</f>
        <v/>
      </c>
      <c r="J820" s="37">
        <v>38642</v>
      </c>
      <c r="K820"/>
      <c r="L820" s="36" t="str">
        <f>IF(ISBLANK(K821),"",Long2[[#This Row],[Adj Close]]/K821-1)</f>
        <v/>
      </c>
      <c r="M820" s="29">
        <v>38642</v>
      </c>
      <c r="O820" s="33" t="str">
        <f>IF(ISBLANK(N821),"",Long3[[#This Row],[Adj Close]]/N821-1)</f>
        <v/>
      </c>
      <c r="P820" s="37">
        <v>38642</v>
      </c>
      <c r="R820" s="36" t="str">
        <f>IF(ISBLANK(Q821),"",Long4[[#This Row],[Adj Close]]/Q821-1)</f>
        <v/>
      </c>
      <c r="V820" s="37">
        <v>38642</v>
      </c>
      <c r="X820" s="36" t="str">
        <f>IF(ISBLANK(W821),"",Long6[[#This Row],[Adj Close]]/W821-1)</f>
        <v/>
      </c>
      <c r="AE820" s="29">
        <v>38642</v>
      </c>
      <c r="AG820" s="33" t="str">
        <f>IF(ISBLANK(AF821),"",Short0[[#This Row],[Adj Close]]/AF821-1)</f>
        <v/>
      </c>
      <c r="AH820" s="37">
        <v>38642</v>
      </c>
      <c r="AJ820" s="36" t="str">
        <f>IF(ISBLANK(AI821),"",Short1[[#This Row],[Adj Close]]/AI821-1)</f>
        <v/>
      </c>
      <c r="AK820" s="29">
        <v>38642</v>
      </c>
      <c r="AM820" s="33" t="str">
        <f>IF(ISBLANK(AL821),"",Short2[[#This Row],[Adj Close]]/AL821-1)</f>
        <v/>
      </c>
    </row>
    <row r="821" spans="1:39" x14ac:dyDescent="0.25">
      <c r="A821" s="37">
        <v>38635</v>
      </c>
      <c r="B821" s="39">
        <v>1186.5699460000001</v>
      </c>
      <c r="C821" s="36">
        <f>IF(ISBLANK(B822), "", GSPC[[#This Row],[Adj Close]]/B822-1)</f>
        <v>-7.8017207231028118E-3</v>
      </c>
      <c r="D821" s="37">
        <v>38635</v>
      </c>
      <c r="E821"/>
      <c r="F821" s="36" t="str">
        <f>IF(ISBLANK(E822), "", Long0[[#This Row],[Adj Close]]/E822-1)</f>
        <v/>
      </c>
      <c r="G821" s="29">
        <v>38635</v>
      </c>
      <c r="H821"/>
      <c r="I821" s="33" t="str">
        <f>IF(ISBLANK(H822),"",Long1[[#This Row],[Adj Close]]/H822-1)</f>
        <v/>
      </c>
      <c r="J821" s="37">
        <v>38635</v>
      </c>
      <c r="K821"/>
      <c r="L821" s="36" t="str">
        <f>IF(ISBLANK(K822),"",Long2[[#This Row],[Adj Close]]/K822-1)</f>
        <v/>
      </c>
      <c r="M821" s="29">
        <v>38635</v>
      </c>
      <c r="O821" s="33" t="str">
        <f>IF(ISBLANK(N822),"",Long3[[#This Row],[Adj Close]]/N822-1)</f>
        <v/>
      </c>
      <c r="P821" s="37">
        <v>38635</v>
      </c>
      <c r="R821" s="36" t="str">
        <f>IF(ISBLANK(Q822),"",Long4[[#This Row],[Adj Close]]/Q822-1)</f>
        <v/>
      </c>
      <c r="V821" s="37">
        <v>38635</v>
      </c>
      <c r="X821" s="36" t="str">
        <f>IF(ISBLANK(W822),"",Long6[[#This Row],[Adj Close]]/W822-1)</f>
        <v/>
      </c>
      <c r="AE821" s="29">
        <v>38635</v>
      </c>
      <c r="AG821" s="33" t="str">
        <f>IF(ISBLANK(AF822),"",Short0[[#This Row],[Adj Close]]/AF822-1)</f>
        <v/>
      </c>
      <c r="AH821" s="37">
        <v>38635</v>
      </c>
      <c r="AJ821" s="36" t="str">
        <f>IF(ISBLANK(AI822),"",Short1[[#This Row],[Adj Close]]/AI822-1)</f>
        <v/>
      </c>
      <c r="AK821" s="29">
        <v>38635</v>
      </c>
      <c r="AM821" s="33" t="str">
        <f>IF(ISBLANK(AL822),"",Short2[[#This Row],[Adj Close]]/AL822-1)</f>
        <v/>
      </c>
    </row>
    <row r="822" spans="1:39" x14ac:dyDescent="0.25">
      <c r="A822" s="37">
        <v>38628</v>
      </c>
      <c r="B822" s="39">
        <v>1195.900024</v>
      </c>
      <c r="C822" s="36">
        <f>IF(ISBLANK(B823), "", GSPC[[#This Row],[Adj Close]]/B823-1)</f>
        <v>-2.6782035806886095E-2</v>
      </c>
      <c r="D822" s="37">
        <v>38628</v>
      </c>
      <c r="E822"/>
      <c r="F822" s="36" t="str">
        <f>IF(ISBLANK(E823), "", Long0[[#This Row],[Adj Close]]/E823-1)</f>
        <v/>
      </c>
      <c r="G822" s="29">
        <v>38628</v>
      </c>
      <c r="H822"/>
      <c r="I822" s="33" t="str">
        <f>IF(ISBLANK(H823),"",Long1[[#This Row],[Adj Close]]/H823-1)</f>
        <v/>
      </c>
      <c r="J822" s="37">
        <v>38628</v>
      </c>
      <c r="K822"/>
      <c r="L822" s="36" t="str">
        <f>IF(ISBLANK(K823),"",Long2[[#This Row],[Adj Close]]/K823-1)</f>
        <v/>
      </c>
      <c r="M822" s="29">
        <v>38628</v>
      </c>
      <c r="O822" s="33" t="str">
        <f>IF(ISBLANK(N823),"",Long3[[#This Row],[Adj Close]]/N823-1)</f>
        <v/>
      </c>
      <c r="P822" s="37">
        <v>38628</v>
      </c>
      <c r="R822" s="36" t="str">
        <f>IF(ISBLANK(Q823),"",Long4[[#This Row],[Adj Close]]/Q823-1)</f>
        <v/>
      </c>
      <c r="V822" s="37">
        <v>38628</v>
      </c>
      <c r="X822" s="36" t="str">
        <f>IF(ISBLANK(W823),"",Long6[[#This Row],[Adj Close]]/W823-1)</f>
        <v/>
      </c>
      <c r="AE822" s="29">
        <v>38628</v>
      </c>
      <c r="AG822" s="33" t="str">
        <f>IF(ISBLANK(AF823),"",Short0[[#This Row],[Adj Close]]/AF823-1)</f>
        <v/>
      </c>
      <c r="AH822" s="37">
        <v>38628</v>
      </c>
      <c r="AJ822" s="36" t="str">
        <f>IF(ISBLANK(AI823),"",Short1[[#This Row],[Adj Close]]/AI823-1)</f>
        <v/>
      </c>
      <c r="AK822" s="29">
        <v>38628</v>
      </c>
      <c r="AM822" s="33" t="str">
        <f>IF(ISBLANK(AL823),"",Short2[[#This Row],[Adj Close]]/AL823-1)</f>
        <v/>
      </c>
    </row>
    <row r="823" spans="1:39" x14ac:dyDescent="0.25">
      <c r="A823" s="37">
        <v>38621</v>
      </c>
      <c r="B823" s="39">
        <v>1228.8100589999999</v>
      </c>
      <c r="C823" s="36">
        <f>IF(ISBLANK(B824), "", GSPC[[#This Row],[Adj Close]]/B824-1)</f>
        <v>1.112493278651816E-2</v>
      </c>
      <c r="D823" s="37">
        <v>38621</v>
      </c>
      <c r="E823"/>
      <c r="F823" s="36" t="str">
        <f>IF(ISBLANK(E824), "", Long0[[#This Row],[Adj Close]]/E824-1)</f>
        <v/>
      </c>
      <c r="G823" s="29">
        <v>38621</v>
      </c>
      <c r="H823"/>
      <c r="I823" s="33" t="str">
        <f>IF(ISBLANK(H824),"",Long1[[#This Row],[Adj Close]]/H824-1)</f>
        <v/>
      </c>
      <c r="J823" s="37">
        <v>38621</v>
      </c>
      <c r="K823"/>
      <c r="L823" s="36" t="str">
        <f>IF(ISBLANK(K824),"",Long2[[#This Row],[Adj Close]]/K824-1)</f>
        <v/>
      </c>
      <c r="M823" s="29">
        <v>38621</v>
      </c>
      <c r="O823" s="33" t="str">
        <f>IF(ISBLANK(N824),"",Long3[[#This Row],[Adj Close]]/N824-1)</f>
        <v/>
      </c>
      <c r="P823" s="37">
        <v>38621</v>
      </c>
      <c r="R823" s="36" t="str">
        <f>IF(ISBLANK(Q824),"",Long4[[#This Row],[Adj Close]]/Q824-1)</f>
        <v/>
      </c>
      <c r="V823" s="37">
        <v>38621</v>
      </c>
      <c r="X823" s="36" t="str">
        <f>IF(ISBLANK(W824),"",Long6[[#This Row],[Adj Close]]/W824-1)</f>
        <v/>
      </c>
      <c r="AE823" s="29">
        <v>38621</v>
      </c>
      <c r="AG823" s="33" t="str">
        <f>IF(ISBLANK(AF824),"",Short0[[#This Row],[Adj Close]]/AF824-1)</f>
        <v/>
      </c>
      <c r="AH823" s="37">
        <v>38621</v>
      </c>
      <c r="AJ823" s="36" t="str">
        <f>IF(ISBLANK(AI824),"",Short1[[#This Row],[Adj Close]]/AI824-1)</f>
        <v/>
      </c>
      <c r="AK823" s="29">
        <v>38621</v>
      </c>
      <c r="AM823" s="33" t="str">
        <f>IF(ISBLANK(AL824),"",Short2[[#This Row],[Adj Close]]/AL824-1)</f>
        <v/>
      </c>
    </row>
    <row r="824" spans="1:39" x14ac:dyDescent="0.25">
      <c r="A824" s="37">
        <v>38614</v>
      </c>
      <c r="B824" s="39">
        <v>1215.290039</v>
      </c>
      <c r="C824" s="36">
        <f>IF(ISBLANK(B825), "", GSPC[[#This Row],[Adj Close]]/B825-1)</f>
        <v>-1.8272729341169525E-2</v>
      </c>
      <c r="D824" s="37">
        <v>38614</v>
      </c>
      <c r="E824"/>
      <c r="F824" s="36" t="str">
        <f>IF(ISBLANK(E825), "", Long0[[#This Row],[Adj Close]]/E825-1)</f>
        <v/>
      </c>
      <c r="G824" s="29">
        <v>38614</v>
      </c>
      <c r="H824"/>
      <c r="I824" s="33" t="str">
        <f>IF(ISBLANK(H825),"",Long1[[#This Row],[Adj Close]]/H825-1)</f>
        <v/>
      </c>
      <c r="J824" s="37">
        <v>38614</v>
      </c>
      <c r="K824"/>
      <c r="L824" s="36" t="str">
        <f>IF(ISBLANK(K825),"",Long2[[#This Row],[Adj Close]]/K825-1)</f>
        <v/>
      </c>
      <c r="M824" s="29">
        <v>38614</v>
      </c>
      <c r="O824" s="33" t="str">
        <f>IF(ISBLANK(N825),"",Long3[[#This Row],[Adj Close]]/N825-1)</f>
        <v/>
      </c>
      <c r="P824" s="37">
        <v>38614</v>
      </c>
      <c r="R824" s="36" t="str">
        <f>IF(ISBLANK(Q825),"",Long4[[#This Row],[Adj Close]]/Q825-1)</f>
        <v/>
      </c>
      <c r="V824" s="37">
        <v>38614</v>
      </c>
      <c r="X824" s="36" t="str">
        <f>IF(ISBLANK(W825),"",Long6[[#This Row],[Adj Close]]/W825-1)</f>
        <v/>
      </c>
      <c r="AE824" s="29">
        <v>38614</v>
      </c>
      <c r="AG824" s="33" t="str">
        <f>IF(ISBLANK(AF825),"",Short0[[#This Row],[Adj Close]]/AF825-1)</f>
        <v/>
      </c>
      <c r="AH824" s="37">
        <v>38614</v>
      </c>
      <c r="AJ824" s="36" t="str">
        <f>IF(ISBLANK(AI825),"",Short1[[#This Row],[Adj Close]]/AI825-1)</f>
        <v/>
      </c>
      <c r="AK824" s="29">
        <v>38614</v>
      </c>
      <c r="AM824" s="33" t="str">
        <f>IF(ISBLANK(AL825),"",Short2[[#This Row],[Adj Close]]/AL825-1)</f>
        <v/>
      </c>
    </row>
    <row r="825" spans="1:39" x14ac:dyDescent="0.25">
      <c r="A825" s="37">
        <v>38607</v>
      </c>
      <c r="B825" s="39">
        <v>1237.910034</v>
      </c>
      <c r="C825" s="36">
        <f>IF(ISBLANK(B826), "", GSPC[[#This Row],[Adj Close]]/B826-1)</f>
        <v>-2.8755566400676669E-3</v>
      </c>
      <c r="D825" s="37">
        <v>38607</v>
      </c>
      <c r="E825"/>
      <c r="F825" s="36" t="str">
        <f>IF(ISBLANK(E826), "", Long0[[#This Row],[Adj Close]]/E826-1)</f>
        <v/>
      </c>
      <c r="G825" s="29">
        <v>38607</v>
      </c>
      <c r="H825"/>
      <c r="I825" s="33" t="str">
        <f>IF(ISBLANK(H826),"",Long1[[#This Row],[Adj Close]]/H826-1)</f>
        <v/>
      </c>
      <c r="J825" s="37">
        <v>38607</v>
      </c>
      <c r="K825"/>
      <c r="L825" s="36" t="str">
        <f>IF(ISBLANK(K826),"",Long2[[#This Row],[Adj Close]]/K826-1)</f>
        <v/>
      </c>
      <c r="M825" s="29">
        <v>38607</v>
      </c>
      <c r="O825" s="33" t="str">
        <f>IF(ISBLANK(N826),"",Long3[[#This Row],[Adj Close]]/N826-1)</f>
        <v/>
      </c>
      <c r="P825" s="37">
        <v>38607</v>
      </c>
      <c r="R825" s="36" t="str">
        <f>IF(ISBLANK(Q826),"",Long4[[#This Row],[Adj Close]]/Q826-1)</f>
        <v/>
      </c>
      <c r="V825" s="37">
        <v>38607</v>
      </c>
      <c r="X825" s="36" t="str">
        <f>IF(ISBLANK(W826),"",Long6[[#This Row],[Adj Close]]/W826-1)</f>
        <v/>
      </c>
      <c r="AE825" s="29">
        <v>38607</v>
      </c>
      <c r="AG825" s="33" t="str">
        <f>IF(ISBLANK(AF826),"",Short0[[#This Row],[Adj Close]]/AF826-1)</f>
        <v/>
      </c>
      <c r="AH825" s="37">
        <v>38607</v>
      </c>
      <c r="AJ825" s="36" t="str">
        <f>IF(ISBLANK(AI826),"",Short1[[#This Row],[Adj Close]]/AI826-1)</f>
        <v/>
      </c>
      <c r="AK825" s="29">
        <v>38607</v>
      </c>
      <c r="AM825" s="33" t="str">
        <f>IF(ISBLANK(AL826),"",Short2[[#This Row],[Adj Close]]/AL826-1)</f>
        <v/>
      </c>
    </row>
    <row r="826" spans="1:39" x14ac:dyDescent="0.25">
      <c r="A826" s="37">
        <v>38600</v>
      </c>
      <c r="B826" s="39">
        <v>1241.4799800000001</v>
      </c>
      <c r="C826" s="36">
        <f>IF(ISBLANK(B827), "", GSPC[[#This Row],[Adj Close]]/B827-1)</f>
        <v>1.9260734318636397E-2</v>
      </c>
      <c r="D826" s="37">
        <v>38600</v>
      </c>
      <c r="E826"/>
      <c r="F826" s="36" t="str">
        <f>IF(ISBLANK(E827), "", Long0[[#This Row],[Adj Close]]/E827-1)</f>
        <v/>
      </c>
      <c r="G826" s="29">
        <v>38600</v>
      </c>
      <c r="H826"/>
      <c r="I826" s="33" t="str">
        <f>IF(ISBLANK(H827),"",Long1[[#This Row],[Adj Close]]/H827-1)</f>
        <v/>
      </c>
      <c r="J826" s="37">
        <v>38600</v>
      </c>
      <c r="K826"/>
      <c r="L826" s="36" t="str">
        <f>IF(ISBLANK(K827),"",Long2[[#This Row],[Adj Close]]/K827-1)</f>
        <v/>
      </c>
      <c r="M826" s="29">
        <v>38600</v>
      </c>
      <c r="O826" s="33" t="str">
        <f>IF(ISBLANK(N827),"",Long3[[#This Row],[Adj Close]]/N827-1)</f>
        <v/>
      </c>
      <c r="P826" s="37">
        <v>38600</v>
      </c>
      <c r="R826" s="36" t="str">
        <f>IF(ISBLANK(Q827),"",Long4[[#This Row],[Adj Close]]/Q827-1)</f>
        <v/>
      </c>
      <c r="V826" s="37">
        <v>38600</v>
      </c>
      <c r="X826" s="36" t="str">
        <f>IF(ISBLANK(W827),"",Long6[[#This Row],[Adj Close]]/W827-1)</f>
        <v/>
      </c>
      <c r="AE826" s="29">
        <v>38600</v>
      </c>
      <c r="AG826" s="33" t="str">
        <f>IF(ISBLANK(AF827),"",Short0[[#This Row],[Adj Close]]/AF827-1)</f>
        <v/>
      </c>
      <c r="AH826" s="37">
        <v>38600</v>
      </c>
      <c r="AJ826" s="36" t="str">
        <f>IF(ISBLANK(AI827),"",Short1[[#This Row],[Adj Close]]/AI827-1)</f>
        <v/>
      </c>
      <c r="AK826" s="29">
        <v>38600</v>
      </c>
      <c r="AM826" s="33" t="str">
        <f>IF(ISBLANK(AL827),"",Short2[[#This Row],[Adj Close]]/AL827-1)</f>
        <v/>
      </c>
    </row>
    <row r="827" spans="1:39" x14ac:dyDescent="0.25">
      <c r="A827" s="37">
        <v>38593</v>
      </c>
      <c r="B827" s="39">
        <v>1218.0200199999999</v>
      </c>
      <c r="C827" s="36">
        <f>IF(ISBLANK(B828), "", GSPC[[#This Row],[Adj Close]]/B828-1)</f>
        <v>1.0721138708245981E-2</v>
      </c>
      <c r="D827" s="37">
        <v>38593</v>
      </c>
      <c r="E827"/>
      <c r="F827" s="36" t="str">
        <f>IF(ISBLANK(E828), "", Long0[[#This Row],[Adj Close]]/E828-1)</f>
        <v/>
      </c>
      <c r="G827" s="29">
        <v>38593</v>
      </c>
      <c r="H827"/>
      <c r="I827" s="33" t="str">
        <f>IF(ISBLANK(H828),"",Long1[[#This Row],[Adj Close]]/H828-1)</f>
        <v/>
      </c>
      <c r="J827" s="37">
        <v>38593</v>
      </c>
      <c r="K827"/>
      <c r="L827" s="36" t="str">
        <f>IF(ISBLANK(K828),"",Long2[[#This Row],[Adj Close]]/K828-1)</f>
        <v/>
      </c>
      <c r="M827" s="29">
        <v>38593</v>
      </c>
      <c r="O827" s="33" t="str">
        <f>IF(ISBLANK(N828),"",Long3[[#This Row],[Adj Close]]/N828-1)</f>
        <v/>
      </c>
      <c r="P827" s="37">
        <v>38593</v>
      </c>
      <c r="R827" s="36" t="str">
        <f>IF(ISBLANK(Q828),"",Long4[[#This Row],[Adj Close]]/Q828-1)</f>
        <v/>
      </c>
      <c r="V827" s="37">
        <v>38593</v>
      </c>
      <c r="X827" s="36" t="str">
        <f>IF(ISBLANK(W828),"",Long6[[#This Row],[Adj Close]]/W828-1)</f>
        <v/>
      </c>
      <c r="AE827" s="29">
        <v>38593</v>
      </c>
      <c r="AG827" s="33" t="str">
        <f>IF(ISBLANK(AF828),"",Short0[[#This Row],[Adj Close]]/AF828-1)</f>
        <v/>
      </c>
      <c r="AH827" s="37">
        <v>38593</v>
      </c>
      <c r="AJ827" s="36" t="str">
        <f>IF(ISBLANK(AI828),"",Short1[[#This Row],[Adj Close]]/AI828-1)</f>
        <v/>
      </c>
      <c r="AK827" s="29">
        <v>38593</v>
      </c>
      <c r="AM827" s="33" t="str">
        <f>IF(ISBLANK(AL828),"",Short2[[#This Row],[Adj Close]]/AL828-1)</f>
        <v/>
      </c>
    </row>
    <row r="828" spans="1:39" x14ac:dyDescent="0.25">
      <c r="A828" s="37">
        <v>38586</v>
      </c>
      <c r="B828" s="39">
        <v>1205.099976</v>
      </c>
      <c r="C828" s="36">
        <f>IF(ISBLANK(B829), "", GSPC[[#This Row],[Adj Close]]/B829-1)</f>
        <v>-1.1978245211690997E-2</v>
      </c>
      <c r="D828" s="37">
        <v>38586</v>
      </c>
      <c r="E828"/>
      <c r="F828" s="36" t="str">
        <f>IF(ISBLANK(E829), "", Long0[[#This Row],[Adj Close]]/E829-1)</f>
        <v/>
      </c>
      <c r="G828" s="29">
        <v>38586</v>
      </c>
      <c r="H828"/>
      <c r="I828" s="33" t="str">
        <f>IF(ISBLANK(H829),"",Long1[[#This Row],[Adj Close]]/H829-1)</f>
        <v/>
      </c>
      <c r="J828" s="37">
        <v>38586</v>
      </c>
      <c r="K828"/>
      <c r="L828" s="36" t="str">
        <f>IF(ISBLANK(K829),"",Long2[[#This Row],[Adj Close]]/K829-1)</f>
        <v/>
      </c>
      <c r="M828" s="29">
        <v>38586</v>
      </c>
      <c r="O828" s="33" t="str">
        <f>IF(ISBLANK(N829),"",Long3[[#This Row],[Adj Close]]/N829-1)</f>
        <v/>
      </c>
      <c r="P828" s="37">
        <v>38586</v>
      </c>
      <c r="R828" s="36" t="str">
        <f>IF(ISBLANK(Q829),"",Long4[[#This Row],[Adj Close]]/Q829-1)</f>
        <v/>
      </c>
      <c r="V828" s="37">
        <v>38586</v>
      </c>
      <c r="X828" s="36" t="str">
        <f>IF(ISBLANK(W829),"",Long6[[#This Row],[Adj Close]]/W829-1)</f>
        <v/>
      </c>
      <c r="AE828" s="29">
        <v>38586</v>
      </c>
      <c r="AG828" s="33" t="str">
        <f>IF(ISBLANK(AF829),"",Short0[[#This Row],[Adj Close]]/AF829-1)</f>
        <v/>
      </c>
      <c r="AH828" s="37">
        <v>38586</v>
      </c>
      <c r="AJ828" s="36" t="str">
        <f>IF(ISBLANK(AI829),"",Short1[[#This Row],[Adj Close]]/AI829-1)</f>
        <v/>
      </c>
      <c r="AK828" s="29">
        <v>38586</v>
      </c>
      <c r="AM828" s="33" t="str">
        <f>IF(ISBLANK(AL829),"",Short2[[#This Row],[Adj Close]]/AL829-1)</f>
        <v/>
      </c>
    </row>
    <row r="829" spans="1:39" x14ac:dyDescent="0.25">
      <c r="A829" s="37">
        <v>38579</v>
      </c>
      <c r="B829" s="39">
        <v>1219.709961</v>
      </c>
      <c r="C829" s="36">
        <f>IF(ISBLANK(B830), "", GSPC[[#This Row],[Adj Close]]/B830-1)</f>
        <v>-8.6802183614924644E-3</v>
      </c>
      <c r="D829" s="37">
        <v>38579</v>
      </c>
      <c r="E829"/>
      <c r="F829" s="36" t="str">
        <f>IF(ISBLANK(E830), "", Long0[[#This Row],[Adj Close]]/E830-1)</f>
        <v/>
      </c>
      <c r="G829" s="29">
        <v>38579</v>
      </c>
      <c r="H829"/>
      <c r="I829" s="33" t="str">
        <f>IF(ISBLANK(H830),"",Long1[[#This Row],[Adj Close]]/H830-1)</f>
        <v/>
      </c>
      <c r="J829" s="37">
        <v>38579</v>
      </c>
      <c r="K829"/>
      <c r="L829" s="36" t="str">
        <f>IF(ISBLANK(K830),"",Long2[[#This Row],[Adj Close]]/K830-1)</f>
        <v/>
      </c>
      <c r="M829" s="29">
        <v>38579</v>
      </c>
      <c r="O829" s="33" t="str">
        <f>IF(ISBLANK(N830),"",Long3[[#This Row],[Adj Close]]/N830-1)</f>
        <v/>
      </c>
      <c r="P829" s="37">
        <v>38579</v>
      </c>
      <c r="R829" s="36" t="str">
        <f>IF(ISBLANK(Q830),"",Long4[[#This Row],[Adj Close]]/Q830-1)</f>
        <v/>
      </c>
      <c r="V829" s="37">
        <v>38579</v>
      </c>
      <c r="X829" s="36" t="str">
        <f>IF(ISBLANK(W830),"",Long6[[#This Row],[Adj Close]]/W830-1)</f>
        <v/>
      </c>
      <c r="AE829" s="29">
        <v>38579</v>
      </c>
      <c r="AG829" s="33" t="str">
        <f>IF(ISBLANK(AF830),"",Short0[[#This Row],[Adj Close]]/AF830-1)</f>
        <v/>
      </c>
      <c r="AH829" s="37">
        <v>38579</v>
      </c>
      <c r="AJ829" s="36" t="str">
        <f>IF(ISBLANK(AI830),"",Short1[[#This Row],[Adj Close]]/AI830-1)</f>
        <v/>
      </c>
      <c r="AK829" s="29">
        <v>38579</v>
      </c>
      <c r="AM829" s="33" t="str">
        <f>IF(ISBLANK(AL830),"",Short2[[#This Row],[Adj Close]]/AL830-1)</f>
        <v/>
      </c>
    </row>
    <row r="830" spans="1:39" x14ac:dyDescent="0.25">
      <c r="A830" s="37">
        <v>38572</v>
      </c>
      <c r="B830" s="39">
        <v>1230.3900149999999</v>
      </c>
      <c r="C830" s="36">
        <f>IF(ISBLANK(B831), "", GSPC[[#This Row],[Adj Close]]/B831-1)</f>
        <v>3.2370402126271625E-3</v>
      </c>
      <c r="D830" s="37">
        <v>38572</v>
      </c>
      <c r="E830"/>
      <c r="F830" s="36" t="str">
        <f>IF(ISBLANK(E831), "", Long0[[#This Row],[Adj Close]]/E831-1)</f>
        <v/>
      </c>
      <c r="G830" s="29">
        <v>38572</v>
      </c>
      <c r="H830"/>
      <c r="I830" s="33" t="str">
        <f>IF(ISBLANK(H831),"",Long1[[#This Row],[Adj Close]]/H831-1)</f>
        <v/>
      </c>
      <c r="J830" s="37">
        <v>38572</v>
      </c>
      <c r="K830"/>
      <c r="L830" s="36" t="str">
        <f>IF(ISBLANK(K831),"",Long2[[#This Row],[Adj Close]]/K831-1)</f>
        <v/>
      </c>
      <c r="M830" s="29">
        <v>38572</v>
      </c>
      <c r="O830" s="33" t="str">
        <f>IF(ISBLANK(N831),"",Long3[[#This Row],[Adj Close]]/N831-1)</f>
        <v/>
      </c>
      <c r="P830" s="37">
        <v>38572</v>
      </c>
      <c r="R830" s="36" t="str">
        <f>IF(ISBLANK(Q831),"",Long4[[#This Row],[Adj Close]]/Q831-1)</f>
        <v/>
      </c>
      <c r="V830" s="37">
        <v>38572</v>
      </c>
      <c r="X830" s="36" t="str">
        <f>IF(ISBLANK(W831),"",Long6[[#This Row],[Adj Close]]/W831-1)</f>
        <v/>
      </c>
      <c r="AE830" s="29">
        <v>38572</v>
      </c>
      <c r="AG830" s="33" t="str">
        <f>IF(ISBLANK(AF831),"",Short0[[#This Row],[Adj Close]]/AF831-1)</f>
        <v/>
      </c>
      <c r="AH830" s="37">
        <v>38572</v>
      </c>
      <c r="AJ830" s="36" t="str">
        <f>IF(ISBLANK(AI831),"",Short1[[#This Row],[Adj Close]]/AI831-1)</f>
        <v/>
      </c>
      <c r="AK830" s="29">
        <v>38572</v>
      </c>
      <c r="AM830" s="33" t="str">
        <f>IF(ISBLANK(AL831),"",Short2[[#This Row],[Adj Close]]/AL831-1)</f>
        <v/>
      </c>
    </row>
    <row r="831" spans="1:39" x14ac:dyDescent="0.25">
      <c r="A831" s="37">
        <v>38565</v>
      </c>
      <c r="B831" s="39">
        <v>1226.420044</v>
      </c>
      <c r="C831" s="36">
        <f>IF(ISBLANK(B832), "", GSPC[[#This Row],[Adj Close]]/B832-1)</f>
        <v>-6.2875833836801842E-3</v>
      </c>
      <c r="D831" s="37">
        <v>38565</v>
      </c>
      <c r="E831"/>
      <c r="F831" s="36" t="str">
        <f>IF(ISBLANK(E832), "", Long0[[#This Row],[Adj Close]]/E832-1)</f>
        <v/>
      </c>
      <c r="G831" s="29">
        <v>38565</v>
      </c>
      <c r="H831"/>
      <c r="I831" s="33" t="str">
        <f>IF(ISBLANK(H832),"",Long1[[#This Row],[Adj Close]]/H832-1)</f>
        <v/>
      </c>
      <c r="J831" s="37">
        <v>38565</v>
      </c>
      <c r="K831"/>
      <c r="L831" s="36" t="str">
        <f>IF(ISBLANK(K832),"",Long2[[#This Row],[Adj Close]]/K832-1)</f>
        <v/>
      </c>
      <c r="M831" s="29">
        <v>38565</v>
      </c>
      <c r="O831" s="33" t="str">
        <f>IF(ISBLANK(N832),"",Long3[[#This Row],[Adj Close]]/N832-1)</f>
        <v/>
      </c>
      <c r="P831" s="37">
        <v>38565</v>
      </c>
      <c r="R831" s="36" t="str">
        <f>IF(ISBLANK(Q832),"",Long4[[#This Row],[Adj Close]]/Q832-1)</f>
        <v/>
      </c>
      <c r="V831" s="37">
        <v>38565</v>
      </c>
      <c r="X831" s="36" t="str">
        <f>IF(ISBLANK(W832),"",Long6[[#This Row],[Adj Close]]/W832-1)</f>
        <v/>
      </c>
      <c r="AE831" s="29">
        <v>38565</v>
      </c>
      <c r="AG831" s="33" t="str">
        <f>IF(ISBLANK(AF832),"",Short0[[#This Row],[Adj Close]]/AF832-1)</f>
        <v/>
      </c>
      <c r="AH831" s="37">
        <v>38565</v>
      </c>
      <c r="AJ831" s="36" t="str">
        <f>IF(ISBLANK(AI832),"",Short1[[#This Row],[Adj Close]]/AI832-1)</f>
        <v/>
      </c>
      <c r="AK831" s="29">
        <v>38565</v>
      </c>
      <c r="AM831" s="33" t="str">
        <f>IF(ISBLANK(AL832),"",Short2[[#This Row],[Adj Close]]/AL832-1)</f>
        <v/>
      </c>
    </row>
    <row r="832" spans="1:39" x14ac:dyDescent="0.25">
      <c r="A832" s="37">
        <v>38558</v>
      </c>
      <c r="B832" s="39">
        <v>1234.1800539999999</v>
      </c>
      <c r="C832" s="36">
        <f>IF(ISBLANK(B833), "", GSPC[[#This Row],[Adj Close]]/B833-1)</f>
        <v>4.0529146789625159E-4</v>
      </c>
      <c r="D832" s="37">
        <v>38558</v>
      </c>
      <c r="E832"/>
      <c r="F832" s="36" t="str">
        <f>IF(ISBLANK(E833), "", Long0[[#This Row],[Adj Close]]/E833-1)</f>
        <v/>
      </c>
      <c r="G832" s="29">
        <v>38558</v>
      </c>
      <c r="H832"/>
      <c r="I832" s="33" t="str">
        <f>IF(ISBLANK(H833),"",Long1[[#This Row],[Adj Close]]/H833-1)</f>
        <v/>
      </c>
      <c r="J832" s="37">
        <v>38558</v>
      </c>
      <c r="K832"/>
      <c r="L832" s="36" t="str">
        <f>IF(ISBLANK(K833),"",Long2[[#This Row],[Adj Close]]/K833-1)</f>
        <v/>
      </c>
      <c r="M832" s="29">
        <v>38558</v>
      </c>
      <c r="O832" s="33" t="str">
        <f>IF(ISBLANK(N833),"",Long3[[#This Row],[Adj Close]]/N833-1)</f>
        <v/>
      </c>
      <c r="P832" s="37">
        <v>38558</v>
      </c>
      <c r="R832" s="36" t="str">
        <f>IF(ISBLANK(Q833),"",Long4[[#This Row],[Adj Close]]/Q833-1)</f>
        <v/>
      </c>
      <c r="V832" s="37">
        <v>38558</v>
      </c>
      <c r="X832" s="36" t="str">
        <f>IF(ISBLANK(W833),"",Long6[[#This Row],[Adj Close]]/W833-1)</f>
        <v/>
      </c>
      <c r="AE832" s="29">
        <v>38558</v>
      </c>
      <c r="AG832" s="33" t="str">
        <f>IF(ISBLANK(AF833),"",Short0[[#This Row],[Adj Close]]/AF833-1)</f>
        <v/>
      </c>
      <c r="AH832" s="37">
        <v>38558</v>
      </c>
      <c r="AJ832" s="36" t="str">
        <f>IF(ISBLANK(AI833),"",Short1[[#This Row],[Adj Close]]/AI833-1)</f>
        <v/>
      </c>
      <c r="AK832" s="29">
        <v>38558</v>
      </c>
      <c r="AM832" s="33" t="str">
        <f>IF(ISBLANK(AL833),"",Short2[[#This Row],[Adj Close]]/AL833-1)</f>
        <v/>
      </c>
    </row>
    <row r="833" spans="1:39" x14ac:dyDescent="0.25">
      <c r="A833" s="37">
        <v>38551</v>
      </c>
      <c r="B833" s="39">
        <v>1233.6800539999999</v>
      </c>
      <c r="C833" s="36">
        <f>IF(ISBLANK(B834), "", GSPC[[#This Row],[Adj Close]]/B834-1)</f>
        <v>4.6908673151360158E-3</v>
      </c>
      <c r="D833" s="37">
        <v>38551</v>
      </c>
      <c r="E833"/>
      <c r="F833" s="36" t="str">
        <f>IF(ISBLANK(E834), "", Long0[[#This Row],[Adj Close]]/E834-1)</f>
        <v/>
      </c>
      <c r="G833" s="29">
        <v>38551</v>
      </c>
      <c r="H833"/>
      <c r="I833" s="33" t="str">
        <f>IF(ISBLANK(H834),"",Long1[[#This Row],[Adj Close]]/H834-1)</f>
        <v/>
      </c>
      <c r="J833" s="37">
        <v>38551</v>
      </c>
      <c r="K833"/>
      <c r="L833" s="36" t="str">
        <f>IF(ISBLANK(K834),"",Long2[[#This Row],[Adj Close]]/K834-1)</f>
        <v/>
      </c>
      <c r="M833" s="29">
        <v>38551</v>
      </c>
      <c r="O833" s="33" t="str">
        <f>IF(ISBLANK(N834),"",Long3[[#This Row],[Adj Close]]/N834-1)</f>
        <v/>
      </c>
      <c r="P833" s="37">
        <v>38551</v>
      </c>
      <c r="R833" s="36" t="str">
        <f>IF(ISBLANK(Q834),"",Long4[[#This Row],[Adj Close]]/Q834-1)</f>
        <v/>
      </c>
      <c r="V833" s="37">
        <v>38551</v>
      </c>
      <c r="X833" s="36" t="str">
        <f>IF(ISBLANK(W834),"",Long6[[#This Row],[Adj Close]]/W834-1)</f>
        <v/>
      </c>
      <c r="AE833" s="29">
        <v>38551</v>
      </c>
      <c r="AG833" s="33" t="str">
        <f>IF(ISBLANK(AF834),"",Short0[[#This Row],[Adj Close]]/AF834-1)</f>
        <v/>
      </c>
      <c r="AH833" s="37">
        <v>38551</v>
      </c>
      <c r="AJ833" s="36" t="str">
        <f>IF(ISBLANK(AI834),"",Short1[[#This Row],[Adj Close]]/AI834-1)</f>
        <v/>
      </c>
      <c r="AK833" s="29">
        <v>38551</v>
      </c>
      <c r="AM833" s="33" t="str">
        <f>IF(ISBLANK(AL834),"",Short2[[#This Row],[Adj Close]]/AL834-1)</f>
        <v/>
      </c>
    </row>
    <row r="834" spans="1:39" x14ac:dyDescent="0.25">
      <c r="A834" s="37">
        <v>38544</v>
      </c>
      <c r="B834" s="39">
        <v>1227.920044</v>
      </c>
      <c r="C834" s="36">
        <f>IF(ISBLANK(B835), "", GSPC[[#This Row],[Adj Close]]/B835-1)</f>
        <v>1.3252404732218226E-2</v>
      </c>
      <c r="D834" s="37">
        <v>38544</v>
      </c>
      <c r="E834"/>
      <c r="F834" s="36" t="str">
        <f>IF(ISBLANK(E835), "", Long0[[#This Row],[Adj Close]]/E835-1)</f>
        <v/>
      </c>
      <c r="G834" s="29">
        <v>38544</v>
      </c>
      <c r="H834"/>
      <c r="I834" s="33" t="str">
        <f>IF(ISBLANK(H835),"",Long1[[#This Row],[Adj Close]]/H835-1)</f>
        <v/>
      </c>
      <c r="J834" s="37">
        <v>38544</v>
      </c>
      <c r="K834"/>
      <c r="L834" s="36" t="str">
        <f>IF(ISBLANK(K835),"",Long2[[#This Row],[Adj Close]]/K835-1)</f>
        <v/>
      </c>
      <c r="M834" s="29">
        <v>38544</v>
      </c>
      <c r="O834" s="33" t="str">
        <f>IF(ISBLANK(N835),"",Long3[[#This Row],[Adj Close]]/N835-1)</f>
        <v/>
      </c>
      <c r="P834" s="37">
        <v>38544</v>
      </c>
      <c r="R834" s="36" t="str">
        <f>IF(ISBLANK(Q835),"",Long4[[#This Row],[Adj Close]]/Q835-1)</f>
        <v/>
      </c>
      <c r="V834" s="37">
        <v>38544</v>
      </c>
      <c r="X834" s="36" t="str">
        <f>IF(ISBLANK(W835),"",Long6[[#This Row],[Adj Close]]/W835-1)</f>
        <v/>
      </c>
      <c r="AE834" s="29">
        <v>38544</v>
      </c>
      <c r="AG834" s="33" t="str">
        <f>IF(ISBLANK(AF835),"",Short0[[#This Row],[Adj Close]]/AF835-1)</f>
        <v/>
      </c>
      <c r="AH834" s="37">
        <v>38544</v>
      </c>
      <c r="AJ834" s="36" t="str">
        <f>IF(ISBLANK(AI835),"",Short1[[#This Row],[Adj Close]]/AI835-1)</f>
        <v/>
      </c>
      <c r="AK834" s="29">
        <v>38544</v>
      </c>
      <c r="AM834" s="33" t="str">
        <f>IF(ISBLANK(AL835),"",Short2[[#This Row],[Adj Close]]/AL835-1)</f>
        <v/>
      </c>
    </row>
    <row r="835" spans="1:39" x14ac:dyDescent="0.25">
      <c r="A835" s="37">
        <v>38537</v>
      </c>
      <c r="B835" s="39">
        <v>1211.8599850000001</v>
      </c>
      <c r="C835" s="36">
        <f>IF(ISBLANK(B836), "", GSPC[[#This Row],[Adj Close]]/B836-1)</f>
        <v>1.4584277871196871E-2</v>
      </c>
      <c r="D835" s="37">
        <v>38537</v>
      </c>
      <c r="E835"/>
      <c r="F835" s="36" t="str">
        <f>IF(ISBLANK(E836), "", Long0[[#This Row],[Adj Close]]/E836-1)</f>
        <v/>
      </c>
      <c r="G835" s="29">
        <v>38537</v>
      </c>
      <c r="H835"/>
      <c r="I835" s="33" t="str">
        <f>IF(ISBLANK(H836),"",Long1[[#This Row],[Adj Close]]/H836-1)</f>
        <v/>
      </c>
      <c r="J835" s="37">
        <v>38537</v>
      </c>
      <c r="K835"/>
      <c r="L835" s="36" t="str">
        <f>IF(ISBLANK(K836),"",Long2[[#This Row],[Adj Close]]/K836-1)</f>
        <v/>
      </c>
      <c r="M835" s="29">
        <v>38537</v>
      </c>
      <c r="O835" s="33" t="str">
        <f>IF(ISBLANK(N836),"",Long3[[#This Row],[Adj Close]]/N836-1)</f>
        <v/>
      </c>
      <c r="P835" s="37">
        <v>38537</v>
      </c>
      <c r="R835" s="36" t="str">
        <f>IF(ISBLANK(Q836),"",Long4[[#This Row],[Adj Close]]/Q836-1)</f>
        <v/>
      </c>
      <c r="V835" s="37">
        <v>38537</v>
      </c>
      <c r="X835" s="36" t="str">
        <f>IF(ISBLANK(W836),"",Long6[[#This Row],[Adj Close]]/W836-1)</f>
        <v/>
      </c>
      <c r="AE835" s="29">
        <v>38537</v>
      </c>
      <c r="AG835" s="33" t="str">
        <f>IF(ISBLANK(AF836),"",Short0[[#This Row],[Adj Close]]/AF836-1)</f>
        <v/>
      </c>
      <c r="AH835" s="37">
        <v>38537</v>
      </c>
      <c r="AJ835" s="36" t="str">
        <f>IF(ISBLANK(AI836),"",Short1[[#This Row],[Adj Close]]/AI836-1)</f>
        <v/>
      </c>
      <c r="AK835" s="29">
        <v>38537</v>
      </c>
      <c r="AM835" s="33" t="str">
        <f>IF(ISBLANK(AL836),"",Short2[[#This Row],[Adj Close]]/AL836-1)</f>
        <v/>
      </c>
    </row>
    <row r="836" spans="1:39" x14ac:dyDescent="0.25">
      <c r="A836" s="37">
        <v>38530</v>
      </c>
      <c r="B836" s="39">
        <v>1194.4399410000001</v>
      </c>
      <c r="C836" s="36">
        <f>IF(ISBLANK(B837), "", GSPC[[#This Row],[Adj Close]]/B837-1)</f>
        <v>2.4085829032818307E-3</v>
      </c>
      <c r="D836" s="37">
        <v>38530</v>
      </c>
      <c r="E836"/>
      <c r="F836" s="36" t="str">
        <f>IF(ISBLANK(E837), "", Long0[[#This Row],[Adj Close]]/E837-1)</f>
        <v/>
      </c>
      <c r="G836" s="29">
        <v>38530</v>
      </c>
      <c r="H836"/>
      <c r="I836" s="33" t="str">
        <f>IF(ISBLANK(H837),"",Long1[[#This Row],[Adj Close]]/H837-1)</f>
        <v/>
      </c>
      <c r="J836" s="37">
        <v>38530</v>
      </c>
      <c r="K836"/>
      <c r="L836" s="36" t="str">
        <f>IF(ISBLANK(K837),"",Long2[[#This Row],[Adj Close]]/K837-1)</f>
        <v/>
      </c>
      <c r="M836" s="29">
        <v>38530</v>
      </c>
      <c r="O836" s="33" t="str">
        <f>IF(ISBLANK(N837),"",Long3[[#This Row],[Adj Close]]/N837-1)</f>
        <v/>
      </c>
      <c r="P836" s="37">
        <v>38530</v>
      </c>
      <c r="R836" s="36" t="str">
        <f>IF(ISBLANK(Q837),"",Long4[[#This Row],[Adj Close]]/Q837-1)</f>
        <v/>
      </c>
      <c r="V836" s="37">
        <v>38530</v>
      </c>
      <c r="X836" s="36" t="str">
        <f>IF(ISBLANK(W837),"",Long6[[#This Row],[Adj Close]]/W837-1)</f>
        <v/>
      </c>
      <c r="AE836" s="29">
        <v>38530</v>
      </c>
      <c r="AG836" s="33" t="str">
        <f>IF(ISBLANK(AF837),"",Short0[[#This Row],[Adj Close]]/AF837-1)</f>
        <v/>
      </c>
      <c r="AH836" s="37">
        <v>38530</v>
      </c>
      <c r="AJ836" s="36" t="str">
        <f>IF(ISBLANK(AI837),"",Short1[[#This Row],[Adj Close]]/AI837-1)</f>
        <v/>
      </c>
      <c r="AK836" s="29">
        <v>38530</v>
      </c>
      <c r="AM836" s="33" t="str">
        <f>IF(ISBLANK(AL837),"",Short2[[#This Row],[Adj Close]]/AL837-1)</f>
        <v/>
      </c>
    </row>
    <row r="837" spans="1:39" x14ac:dyDescent="0.25">
      <c r="A837" s="37">
        <v>38523</v>
      </c>
      <c r="B837" s="39">
        <v>1191.5699460000001</v>
      </c>
      <c r="C837" s="36">
        <f>IF(ISBLANK(B838), "", GSPC[[#This Row],[Adj Close]]/B838-1)</f>
        <v>-2.0863476049891139E-2</v>
      </c>
      <c r="D837" s="37">
        <v>38523</v>
      </c>
      <c r="E837"/>
      <c r="F837" s="36" t="str">
        <f>IF(ISBLANK(E838), "", Long0[[#This Row],[Adj Close]]/E838-1)</f>
        <v/>
      </c>
      <c r="G837" s="29">
        <v>38523</v>
      </c>
      <c r="H837"/>
      <c r="I837" s="33" t="str">
        <f>IF(ISBLANK(H838),"",Long1[[#This Row],[Adj Close]]/H838-1)</f>
        <v/>
      </c>
      <c r="J837" s="37">
        <v>38523</v>
      </c>
      <c r="K837"/>
      <c r="L837" s="36" t="str">
        <f>IF(ISBLANK(K838),"",Long2[[#This Row],[Adj Close]]/K838-1)</f>
        <v/>
      </c>
      <c r="M837" s="29">
        <v>38523</v>
      </c>
      <c r="O837" s="33" t="str">
        <f>IF(ISBLANK(N838),"",Long3[[#This Row],[Adj Close]]/N838-1)</f>
        <v/>
      </c>
      <c r="P837" s="37">
        <v>38523</v>
      </c>
      <c r="R837" s="36" t="str">
        <f>IF(ISBLANK(Q838),"",Long4[[#This Row],[Adj Close]]/Q838-1)</f>
        <v/>
      </c>
      <c r="V837" s="37">
        <v>38523</v>
      </c>
      <c r="X837" s="36" t="str">
        <f>IF(ISBLANK(W838),"",Long6[[#This Row],[Adj Close]]/W838-1)</f>
        <v/>
      </c>
      <c r="AE837" s="29">
        <v>38523</v>
      </c>
      <c r="AG837" s="33" t="str">
        <f>IF(ISBLANK(AF838),"",Short0[[#This Row],[Adj Close]]/AF838-1)</f>
        <v/>
      </c>
      <c r="AH837" s="37">
        <v>38523</v>
      </c>
      <c r="AJ837" s="36" t="str">
        <f>IF(ISBLANK(AI838),"",Short1[[#This Row],[Adj Close]]/AI838-1)</f>
        <v/>
      </c>
      <c r="AK837" s="29">
        <v>38523</v>
      </c>
      <c r="AM837" s="33" t="str">
        <f>IF(ISBLANK(AL838),"",Short2[[#This Row],[Adj Close]]/AL838-1)</f>
        <v/>
      </c>
    </row>
    <row r="838" spans="1:39" x14ac:dyDescent="0.25">
      <c r="A838" s="37">
        <v>38516</v>
      </c>
      <c r="B838" s="39">
        <v>1216.959961</v>
      </c>
      <c r="C838" s="36">
        <f>IF(ISBLANK(B839), "", GSPC[[#This Row],[Adj Close]]/B839-1)</f>
        <v>1.5733093151711008E-2</v>
      </c>
      <c r="D838" s="37">
        <v>38516</v>
      </c>
      <c r="E838"/>
      <c r="F838" s="36" t="str">
        <f>IF(ISBLANK(E839), "", Long0[[#This Row],[Adj Close]]/E839-1)</f>
        <v/>
      </c>
      <c r="G838" s="29">
        <v>38516</v>
      </c>
      <c r="H838"/>
      <c r="I838" s="33" t="str">
        <f>IF(ISBLANK(H839),"",Long1[[#This Row],[Adj Close]]/H839-1)</f>
        <v/>
      </c>
      <c r="J838" s="37">
        <v>38516</v>
      </c>
      <c r="K838"/>
      <c r="L838" s="36" t="str">
        <f>IF(ISBLANK(K839),"",Long2[[#This Row],[Adj Close]]/K839-1)</f>
        <v/>
      </c>
      <c r="M838" s="29">
        <v>38516</v>
      </c>
      <c r="O838" s="33" t="str">
        <f>IF(ISBLANK(N839),"",Long3[[#This Row],[Adj Close]]/N839-1)</f>
        <v/>
      </c>
      <c r="P838" s="37">
        <v>38516</v>
      </c>
      <c r="R838" s="36" t="str">
        <f>IF(ISBLANK(Q839),"",Long4[[#This Row],[Adj Close]]/Q839-1)</f>
        <v/>
      </c>
      <c r="V838" s="37">
        <v>38516</v>
      </c>
      <c r="X838" s="36" t="str">
        <f>IF(ISBLANK(W839),"",Long6[[#This Row],[Adj Close]]/W839-1)</f>
        <v/>
      </c>
      <c r="AE838" s="29">
        <v>38516</v>
      </c>
      <c r="AG838" s="33" t="str">
        <f>IF(ISBLANK(AF839),"",Short0[[#This Row],[Adj Close]]/AF839-1)</f>
        <v/>
      </c>
      <c r="AH838" s="37">
        <v>38516</v>
      </c>
      <c r="AJ838" s="36" t="str">
        <f>IF(ISBLANK(AI839),"",Short1[[#This Row],[Adj Close]]/AI839-1)</f>
        <v/>
      </c>
      <c r="AK838" s="29">
        <v>38516</v>
      </c>
      <c r="AM838" s="33" t="str">
        <f>IF(ISBLANK(AL839),"",Short2[[#This Row],[Adj Close]]/AL839-1)</f>
        <v/>
      </c>
    </row>
    <row r="839" spans="1:39" x14ac:dyDescent="0.25">
      <c r="A839" s="37">
        <v>38509</v>
      </c>
      <c r="B839" s="39">
        <v>1198.1099850000001</v>
      </c>
      <c r="C839" s="36">
        <f>IF(ISBLANK(B840), "", GSPC[[#This Row],[Adj Close]]/B840-1)</f>
        <v>1.7474331240709962E-3</v>
      </c>
      <c r="D839" s="37">
        <v>38509</v>
      </c>
      <c r="E839"/>
      <c r="F839" s="36" t="str">
        <f>IF(ISBLANK(E840), "", Long0[[#This Row],[Adj Close]]/E840-1)</f>
        <v/>
      </c>
      <c r="G839" s="29">
        <v>38509</v>
      </c>
      <c r="H839"/>
      <c r="I839" s="33" t="str">
        <f>IF(ISBLANK(H840),"",Long1[[#This Row],[Adj Close]]/H840-1)</f>
        <v/>
      </c>
      <c r="J839" s="37">
        <v>38509</v>
      </c>
      <c r="K839"/>
      <c r="L839" s="36" t="str">
        <f>IF(ISBLANK(K840),"",Long2[[#This Row],[Adj Close]]/K840-1)</f>
        <v/>
      </c>
      <c r="M839" s="29">
        <v>38509</v>
      </c>
      <c r="O839" s="33" t="str">
        <f>IF(ISBLANK(N840),"",Long3[[#This Row],[Adj Close]]/N840-1)</f>
        <v/>
      </c>
      <c r="P839" s="37">
        <v>38509</v>
      </c>
      <c r="R839" s="36" t="str">
        <f>IF(ISBLANK(Q840),"",Long4[[#This Row],[Adj Close]]/Q840-1)</f>
        <v/>
      </c>
      <c r="V839" s="37">
        <v>38509</v>
      </c>
      <c r="X839" s="36" t="str">
        <f>IF(ISBLANK(W840),"",Long6[[#This Row],[Adj Close]]/W840-1)</f>
        <v/>
      </c>
      <c r="AE839" s="29">
        <v>38509</v>
      </c>
      <c r="AG839" s="33" t="str">
        <f>IF(ISBLANK(AF840),"",Short0[[#This Row],[Adj Close]]/AF840-1)</f>
        <v/>
      </c>
      <c r="AH839" s="37">
        <v>38509</v>
      </c>
      <c r="AJ839" s="36" t="str">
        <f>IF(ISBLANK(AI840),"",Short1[[#This Row],[Adj Close]]/AI840-1)</f>
        <v/>
      </c>
      <c r="AK839" s="29">
        <v>38509</v>
      </c>
      <c r="AM839" s="33" t="str">
        <f>IF(ISBLANK(AL840),"",Short2[[#This Row],[Adj Close]]/AL840-1)</f>
        <v/>
      </c>
    </row>
    <row r="840" spans="1:39" x14ac:dyDescent="0.25">
      <c r="A840" s="37">
        <v>38502</v>
      </c>
      <c r="B840" s="39">
        <v>1196.0200199999999</v>
      </c>
      <c r="C840" s="36">
        <f>IF(ISBLANK(B841), "", GSPC[[#This Row],[Adj Close]]/B841-1)</f>
        <v>-2.3023481649944166E-3</v>
      </c>
      <c r="D840" s="37">
        <v>38502</v>
      </c>
      <c r="E840"/>
      <c r="F840" s="36" t="str">
        <f>IF(ISBLANK(E841), "", Long0[[#This Row],[Adj Close]]/E841-1)</f>
        <v/>
      </c>
      <c r="G840" s="29">
        <v>38502</v>
      </c>
      <c r="H840"/>
      <c r="I840" s="33" t="str">
        <f>IF(ISBLANK(H841),"",Long1[[#This Row],[Adj Close]]/H841-1)</f>
        <v/>
      </c>
      <c r="J840" s="37">
        <v>38502</v>
      </c>
      <c r="K840"/>
      <c r="L840" s="36" t="str">
        <f>IF(ISBLANK(K841),"",Long2[[#This Row],[Adj Close]]/K841-1)</f>
        <v/>
      </c>
      <c r="M840" s="29">
        <v>38502</v>
      </c>
      <c r="O840" s="33" t="str">
        <f>IF(ISBLANK(N841),"",Long3[[#This Row],[Adj Close]]/N841-1)</f>
        <v/>
      </c>
      <c r="P840" s="37">
        <v>38502</v>
      </c>
      <c r="R840" s="36" t="str">
        <f>IF(ISBLANK(Q841),"",Long4[[#This Row],[Adj Close]]/Q841-1)</f>
        <v/>
      </c>
      <c r="V840" s="37">
        <v>38502</v>
      </c>
      <c r="X840" s="36" t="str">
        <f>IF(ISBLANK(W841),"",Long6[[#This Row],[Adj Close]]/W841-1)</f>
        <v/>
      </c>
      <c r="AE840" s="29">
        <v>38502</v>
      </c>
      <c r="AG840" s="33" t="str">
        <f>IF(ISBLANK(AF841),"",Short0[[#This Row],[Adj Close]]/AF841-1)</f>
        <v/>
      </c>
      <c r="AH840" s="37">
        <v>38502</v>
      </c>
      <c r="AJ840" s="36" t="str">
        <f>IF(ISBLANK(AI841),"",Short1[[#This Row],[Adj Close]]/AI841-1)</f>
        <v/>
      </c>
      <c r="AK840" s="29">
        <v>38502</v>
      </c>
      <c r="AM840" s="33" t="str">
        <f>IF(ISBLANK(AL841),"",Short2[[#This Row],[Adj Close]]/AL841-1)</f>
        <v/>
      </c>
    </row>
    <row r="841" spans="1:39" x14ac:dyDescent="0.25">
      <c r="A841" s="37">
        <v>38495</v>
      </c>
      <c r="B841" s="39">
        <v>1198.780029</v>
      </c>
      <c r="C841" s="36">
        <f>IF(ISBLANK(B842), "", GSPC[[#This Row],[Adj Close]]/B842-1)</f>
        <v>7.9880261741114289E-3</v>
      </c>
      <c r="D841" s="37">
        <v>38495</v>
      </c>
      <c r="E841"/>
      <c r="F841" s="36" t="str">
        <f>IF(ISBLANK(E842), "", Long0[[#This Row],[Adj Close]]/E842-1)</f>
        <v/>
      </c>
      <c r="G841" s="29">
        <v>38495</v>
      </c>
      <c r="H841"/>
      <c r="I841" s="33" t="str">
        <f>IF(ISBLANK(H842),"",Long1[[#This Row],[Adj Close]]/H842-1)</f>
        <v/>
      </c>
      <c r="J841" s="37">
        <v>38495</v>
      </c>
      <c r="K841"/>
      <c r="L841" s="36" t="str">
        <f>IF(ISBLANK(K842),"",Long2[[#This Row],[Adj Close]]/K842-1)</f>
        <v/>
      </c>
      <c r="M841" s="29">
        <v>38495</v>
      </c>
      <c r="O841" s="33" t="str">
        <f>IF(ISBLANK(N842),"",Long3[[#This Row],[Adj Close]]/N842-1)</f>
        <v/>
      </c>
      <c r="P841" s="37">
        <v>38495</v>
      </c>
      <c r="R841" s="36" t="str">
        <f>IF(ISBLANK(Q842),"",Long4[[#This Row],[Adj Close]]/Q842-1)</f>
        <v/>
      </c>
      <c r="V841" s="37">
        <v>38495</v>
      </c>
      <c r="X841" s="36" t="str">
        <f>IF(ISBLANK(W842),"",Long6[[#This Row],[Adj Close]]/W842-1)</f>
        <v/>
      </c>
      <c r="AE841" s="29">
        <v>38495</v>
      </c>
      <c r="AG841" s="33" t="str">
        <f>IF(ISBLANK(AF842),"",Short0[[#This Row],[Adj Close]]/AF842-1)</f>
        <v/>
      </c>
      <c r="AH841" s="37">
        <v>38495</v>
      </c>
      <c r="AJ841" s="36" t="str">
        <f>IF(ISBLANK(AI842),"",Short1[[#This Row],[Adj Close]]/AI842-1)</f>
        <v/>
      </c>
      <c r="AK841" s="29">
        <v>38495</v>
      </c>
      <c r="AM841" s="33" t="str">
        <f>IF(ISBLANK(AL842),"",Short2[[#This Row],[Adj Close]]/AL842-1)</f>
        <v/>
      </c>
    </row>
    <row r="842" spans="1:39" x14ac:dyDescent="0.25">
      <c r="A842" s="37">
        <v>38488</v>
      </c>
      <c r="B842" s="39">
        <v>1189.280029</v>
      </c>
      <c r="C842" s="36">
        <f>IF(ISBLANK(B843), "", GSPC[[#This Row],[Adj Close]]/B843-1)</f>
        <v>3.0527254888578881E-2</v>
      </c>
      <c r="D842" s="37">
        <v>38488</v>
      </c>
      <c r="E842"/>
      <c r="F842" s="36" t="str">
        <f>IF(ISBLANK(E843), "", Long0[[#This Row],[Adj Close]]/E843-1)</f>
        <v/>
      </c>
      <c r="G842" s="29">
        <v>38488</v>
      </c>
      <c r="H842"/>
      <c r="I842" s="33" t="str">
        <f>IF(ISBLANK(H843),"",Long1[[#This Row],[Adj Close]]/H843-1)</f>
        <v/>
      </c>
      <c r="J842" s="37">
        <v>38488</v>
      </c>
      <c r="K842"/>
      <c r="L842" s="36" t="str">
        <f>IF(ISBLANK(K843),"",Long2[[#This Row],[Adj Close]]/K843-1)</f>
        <v/>
      </c>
      <c r="M842" s="29">
        <v>38488</v>
      </c>
      <c r="O842" s="33" t="str">
        <f>IF(ISBLANK(N843),"",Long3[[#This Row],[Adj Close]]/N843-1)</f>
        <v/>
      </c>
      <c r="P842" s="37">
        <v>38488</v>
      </c>
      <c r="R842" s="36" t="str">
        <f>IF(ISBLANK(Q843),"",Long4[[#This Row],[Adj Close]]/Q843-1)</f>
        <v/>
      </c>
      <c r="V842" s="37">
        <v>38488</v>
      </c>
      <c r="X842" s="36" t="str">
        <f>IF(ISBLANK(W843),"",Long6[[#This Row],[Adj Close]]/W843-1)</f>
        <v/>
      </c>
      <c r="AE842" s="29">
        <v>38488</v>
      </c>
      <c r="AG842" s="33" t="str">
        <f>IF(ISBLANK(AF843),"",Short0[[#This Row],[Adj Close]]/AF843-1)</f>
        <v/>
      </c>
      <c r="AH842" s="37">
        <v>38488</v>
      </c>
      <c r="AJ842" s="36" t="str">
        <f>IF(ISBLANK(AI843),"",Short1[[#This Row],[Adj Close]]/AI843-1)</f>
        <v/>
      </c>
      <c r="AK842" s="29">
        <v>38488</v>
      </c>
      <c r="AM842" s="33" t="str">
        <f>IF(ISBLANK(AL843),"",Short2[[#This Row],[Adj Close]]/AL843-1)</f>
        <v/>
      </c>
    </row>
    <row r="843" spans="1:39" x14ac:dyDescent="0.25">
      <c r="A843" s="37">
        <v>38481</v>
      </c>
      <c r="B843" s="39">
        <v>1154.0500489999999</v>
      </c>
      <c r="C843" s="36">
        <f>IF(ISBLANK(B844), "", GSPC[[#This Row],[Adj Close]]/B844-1)</f>
        <v>-1.4769221286943579E-2</v>
      </c>
      <c r="D843" s="37">
        <v>38481</v>
      </c>
      <c r="E843"/>
      <c r="F843" s="36" t="str">
        <f>IF(ISBLANK(E844), "", Long0[[#This Row],[Adj Close]]/E844-1)</f>
        <v/>
      </c>
      <c r="G843" s="29">
        <v>38481</v>
      </c>
      <c r="H843"/>
      <c r="I843" s="33" t="str">
        <f>IF(ISBLANK(H844),"",Long1[[#This Row],[Adj Close]]/H844-1)</f>
        <v/>
      </c>
      <c r="J843" s="37">
        <v>38481</v>
      </c>
      <c r="K843"/>
      <c r="L843" s="36" t="str">
        <f>IF(ISBLANK(K844),"",Long2[[#This Row],[Adj Close]]/K844-1)</f>
        <v/>
      </c>
      <c r="M843" s="29">
        <v>38481</v>
      </c>
      <c r="O843" s="33" t="str">
        <f>IF(ISBLANK(N844),"",Long3[[#This Row],[Adj Close]]/N844-1)</f>
        <v/>
      </c>
      <c r="P843" s="37">
        <v>38481</v>
      </c>
      <c r="R843" s="36" t="str">
        <f>IF(ISBLANK(Q844),"",Long4[[#This Row],[Adj Close]]/Q844-1)</f>
        <v/>
      </c>
      <c r="V843" s="37">
        <v>38481</v>
      </c>
      <c r="X843" s="36" t="str">
        <f>IF(ISBLANK(W844),"",Long6[[#This Row],[Adj Close]]/W844-1)</f>
        <v/>
      </c>
      <c r="AE843" s="29">
        <v>38481</v>
      </c>
      <c r="AG843" s="33" t="str">
        <f>IF(ISBLANK(AF844),"",Short0[[#This Row],[Adj Close]]/AF844-1)</f>
        <v/>
      </c>
      <c r="AH843" s="37">
        <v>38481</v>
      </c>
      <c r="AJ843" s="36" t="str">
        <f>IF(ISBLANK(AI844),"",Short1[[#This Row],[Adj Close]]/AI844-1)</f>
        <v/>
      </c>
      <c r="AK843" s="29">
        <v>38481</v>
      </c>
      <c r="AM843" s="33" t="str">
        <f>IF(ISBLANK(AL844),"",Short2[[#This Row],[Adj Close]]/AL844-1)</f>
        <v/>
      </c>
    </row>
    <row r="844" spans="1:39" x14ac:dyDescent="0.25">
      <c r="A844" s="37">
        <v>38474</v>
      </c>
      <c r="B844" s="39">
        <v>1171.349976</v>
      </c>
      <c r="C844" s="36">
        <f>IF(ISBLANK(B845), "", GSPC[[#This Row],[Adj Close]]/B845-1)</f>
        <v>1.2534036651957292E-2</v>
      </c>
      <c r="D844" s="37">
        <v>38474</v>
      </c>
      <c r="E844"/>
      <c r="F844" s="36" t="str">
        <f>IF(ISBLANK(E845), "", Long0[[#This Row],[Adj Close]]/E845-1)</f>
        <v/>
      </c>
      <c r="G844" s="29">
        <v>38474</v>
      </c>
      <c r="H844"/>
      <c r="I844" s="33" t="str">
        <f>IF(ISBLANK(H845),"",Long1[[#This Row],[Adj Close]]/H845-1)</f>
        <v/>
      </c>
      <c r="J844" s="37">
        <v>38474</v>
      </c>
      <c r="K844"/>
      <c r="L844" s="36" t="str">
        <f>IF(ISBLANK(K845),"",Long2[[#This Row],[Adj Close]]/K845-1)</f>
        <v/>
      </c>
      <c r="M844" s="29">
        <v>38474</v>
      </c>
      <c r="O844" s="33" t="str">
        <f>IF(ISBLANK(N845),"",Long3[[#This Row],[Adj Close]]/N845-1)</f>
        <v/>
      </c>
      <c r="P844" s="37">
        <v>38474</v>
      </c>
      <c r="R844" s="36" t="str">
        <f>IF(ISBLANK(Q845),"",Long4[[#This Row],[Adj Close]]/Q845-1)</f>
        <v/>
      </c>
      <c r="V844" s="37">
        <v>38474</v>
      </c>
      <c r="X844" s="36" t="str">
        <f>IF(ISBLANK(W845),"",Long6[[#This Row],[Adj Close]]/W845-1)</f>
        <v/>
      </c>
      <c r="AE844" s="29">
        <v>38474</v>
      </c>
      <c r="AG844" s="33" t="str">
        <f>IF(ISBLANK(AF845),"",Short0[[#This Row],[Adj Close]]/AF845-1)</f>
        <v/>
      </c>
      <c r="AH844" s="37">
        <v>38474</v>
      </c>
      <c r="AJ844" s="36" t="str">
        <f>IF(ISBLANK(AI845),"",Short1[[#This Row],[Adj Close]]/AI845-1)</f>
        <v/>
      </c>
      <c r="AK844" s="29">
        <v>38474</v>
      </c>
      <c r="AM844" s="33" t="str">
        <f>IF(ISBLANK(AL845),"",Short2[[#This Row],[Adj Close]]/AL845-1)</f>
        <v/>
      </c>
    </row>
    <row r="845" spans="1:39" x14ac:dyDescent="0.25">
      <c r="A845" s="37">
        <v>38467</v>
      </c>
      <c r="B845" s="39">
        <v>1156.849976</v>
      </c>
      <c r="C845" s="36">
        <f>IF(ISBLANK(B846), "", GSPC[[#This Row],[Adj Close]]/B846-1)</f>
        <v>4.1054586505981927E-3</v>
      </c>
      <c r="D845" s="37">
        <v>38467</v>
      </c>
      <c r="E845"/>
      <c r="F845" s="36" t="str">
        <f>IF(ISBLANK(E846), "", Long0[[#This Row],[Adj Close]]/E846-1)</f>
        <v/>
      </c>
      <c r="G845" s="29">
        <v>38467</v>
      </c>
      <c r="H845"/>
      <c r="I845" s="33" t="str">
        <f>IF(ISBLANK(H846),"",Long1[[#This Row],[Adj Close]]/H846-1)</f>
        <v/>
      </c>
      <c r="J845" s="37">
        <v>38467</v>
      </c>
      <c r="K845"/>
      <c r="L845" s="36" t="str">
        <f>IF(ISBLANK(K846),"",Long2[[#This Row],[Adj Close]]/K846-1)</f>
        <v/>
      </c>
      <c r="M845" s="29">
        <v>38467</v>
      </c>
      <c r="O845" s="33" t="str">
        <f>IF(ISBLANK(N846),"",Long3[[#This Row],[Adj Close]]/N846-1)</f>
        <v/>
      </c>
      <c r="P845" s="37">
        <v>38467</v>
      </c>
      <c r="R845" s="36" t="str">
        <f>IF(ISBLANK(Q846),"",Long4[[#This Row],[Adj Close]]/Q846-1)</f>
        <v/>
      </c>
      <c r="V845" s="37">
        <v>38467</v>
      </c>
      <c r="X845" s="36" t="str">
        <f>IF(ISBLANK(W846),"",Long6[[#This Row],[Adj Close]]/W846-1)</f>
        <v/>
      </c>
      <c r="AE845" s="29">
        <v>38467</v>
      </c>
      <c r="AG845" s="33" t="str">
        <f>IF(ISBLANK(AF846),"",Short0[[#This Row],[Adj Close]]/AF846-1)</f>
        <v/>
      </c>
      <c r="AH845" s="37">
        <v>38467</v>
      </c>
      <c r="AJ845" s="36" t="str">
        <f>IF(ISBLANK(AI846),"",Short1[[#This Row],[Adj Close]]/AI846-1)</f>
        <v/>
      </c>
      <c r="AK845" s="29">
        <v>38467</v>
      </c>
      <c r="AM845" s="33" t="str">
        <f>IF(ISBLANK(AL846),"",Short2[[#This Row],[Adj Close]]/AL846-1)</f>
        <v/>
      </c>
    </row>
    <row r="846" spans="1:39" x14ac:dyDescent="0.25">
      <c r="A846" s="37">
        <v>38460</v>
      </c>
      <c r="B846" s="39">
        <v>1152.119995</v>
      </c>
      <c r="C846" s="36">
        <f>IF(ISBLANK(B847), "", GSPC[[#This Row],[Adj Close]]/B847-1)</f>
        <v>8.3142252381116499E-3</v>
      </c>
      <c r="D846" s="37">
        <v>38460</v>
      </c>
      <c r="E846"/>
      <c r="F846" s="36" t="str">
        <f>IF(ISBLANK(E847), "", Long0[[#This Row],[Adj Close]]/E847-1)</f>
        <v/>
      </c>
      <c r="G846" s="29">
        <v>38460</v>
      </c>
      <c r="H846"/>
      <c r="I846" s="33" t="str">
        <f>IF(ISBLANK(H847),"",Long1[[#This Row],[Adj Close]]/H847-1)</f>
        <v/>
      </c>
      <c r="J846" s="37">
        <v>38460</v>
      </c>
      <c r="K846"/>
      <c r="L846" s="36" t="str">
        <f>IF(ISBLANK(K847),"",Long2[[#This Row],[Adj Close]]/K847-1)</f>
        <v/>
      </c>
      <c r="M846" s="29">
        <v>38460</v>
      </c>
      <c r="O846" s="33" t="str">
        <f>IF(ISBLANK(N847),"",Long3[[#This Row],[Adj Close]]/N847-1)</f>
        <v/>
      </c>
      <c r="P846" s="37">
        <v>38460</v>
      </c>
      <c r="R846" s="36" t="str">
        <f>IF(ISBLANK(Q847),"",Long4[[#This Row],[Adj Close]]/Q847-1)</f>
        <v/>
      </c>
      <c r="V846" s="37">
        <v>38460</v>
      </c>
      <c r="X846" s="36" t="str">
        <f>IF(ISBLANK(W847),"",Long6[[#This Row],[Adj Close]]/W847-1)</f>
        <v/>
      </c>
      <c r="AE846" s="29">
        <v>38460</v>
      </c>
      <c r="AG846" s="33" t="str">
        <f>IF(ISBLANK(AF847),"",Short0[[#This Row],[Adj Close]]/AF847-1)</f>
        <v/>
      </c>
      <c r="AH846" s="37">
        <v>38460</v>
      </c>
      <c r="AJ846" s="36" t="str">
        <f>IF(ISBLANK(AI847),"",Short1[[#This Row],[Adj Close]]/AI847-1)</f>
        <v/>
      </c>
      <c r="AK846" s="29">
        <v>38460</v>
      </c>
      <c r="AM846" s="33" t="str">
        <f>IF(ISBLANK(AL847),"",Short2[[#This Row],[Adj Close]]/AL847-1)</f>
        <v/>
      </c>
    </row>
    <row r="847" spans="1:39" x14ac:dyDescent="0.25">
      <c r="A847" s="37">
        <v>38453</v>
      </c>
      <c r="B847" s="39">
        <v>1142.619995</v>
      </c>
      <c r="C847" s="36">
        <f>IF(ISBLANK(B848), "", GSPC[[#This Row],[Adj Close]]/B848-1)</f>
        <v>-3.2661664070793739E-2</v>
      </c>
      <c r="D847" s="37">
        <v>38453</v>
      </c>
      <c r="E847"/>
      <c r="F847" s="36" t="str">
        <f>IF(ISBLANK(E848), "", Long0[[#This Row],[Adj Close]]/E848-1)</f>
        <v/>
      </c>
      <c r="G847" s="29">
        <v>38453</v>
      </c>
      <c r="H847"/>
      <c r="I847" s="33" t="str">
        <f>IF(ISBLANK(H848),"",Long1[[#This Row],[Adj Close]]/H848-1)</f>
        <v/>
      </c>
      <c r="J847" s="37">
        <v>38453</v>
      </c>
      <c r="K847"/>
      <c r="L847" s="36" t="str">
        <f>IF(ISBLANK(K848),"",Long2[[#This Row],[Adj Close]]/K848-1)</f>
        <v/>
      </c>
      <c r="M847" s="29">
        <v>38453</v>
      </c>
      <c r="O847" s="33" t="str">
        <f>IF(ISBLANK(N848),"",Long3[[#This Row],[Adj Close]]/N848-1)</f>
        <v/>
      </c>
      <c r="P847" s="37">
        <v>38453</v>
      </c>
      <c r="R847" s="36" t="str">
        <f>IF(ISBLANK(Q848),"",Long4[[#This Row],[Adj Close]]/Q848-1)</f>
        <v/>
      </c>
      <c r="V847" s="37">
        <v>38453</v>
      </c>
      <c r="X847" s="36" t="str">
        <f>IF(ISBLANK(W848),"",Long6[[#This Row],[Adj Close]]/W848-1)</f>
        <v/>
      </c>
      <c r="AE847" s="29">
        <v>38453</v>
      </c>
      <c r="AG847" s="33" t="str">
        <f>IF(ISBLANK(AF848),"",Short0[[#This Row],[Adj Close]]/AF848-1)</f>
        <v/>
      </c>
      <c r="AH847" s="37">
        <v>38453</v>
      </c>
      <c r="AJ847" s="36" t="str">
        <f>IF(ISBLANK(AI848),"",Short1[[#This Row],[Adj Close]]/AI848-1)</f>
        <v/>
      </c>
      <c r="AK847" s="29">
        <v>38453</v>
      </c>
      <c r="AM847" s="33" t="str">
        <f>IF(ISBLANK(AL848),"",Short2[[#This Row],[Adj Close]]/AL848-1)</f>
        <v/>
      </c>
    </row>
    <row r="848" spans="1:39" x14ac:dyDescent="0.25">
      <c r="A848" s="37">
        <v>38446</v>
      </c>
      <c r="B848" s="39">
        <v>1181.1999510000001</v>
      </c>
      <c r="C848" s="36">
        <f>IF(ISBLANK(B849), "", GSPC[[#This Row],[Adj Close]]/B849-1)</f>
        <v>7.0592254283277089E-3</v>
      </c>
      <c r="D848" s="37">
        <v>38446</v>
      </c>
      <c r="E848"/>
      <c r="F848" s="36" t="str">
        <f>IF(ISBLANK(E849), "", Long0[[#This Row],[Adj Close]]/E849-1)</f>
        <v/>
      </c>
      <c r="G848" s="29">
        <v>38446</v>
      </c>
      <c r="H848"/>
      <c r="I848" s="33" t="str">
        <f>IF(ISBLANK(H849),"",Long1[[#This Row],[Adj Close]]/H849-1)</f>
        <v/>
      </c>
      <c r="J848" s="37">
        <v>38446</v>
      </c>
      <c r="K848"/>
      <c r="L848" s="36" t="str">
        <f>IF(ISBLANK(K849),"",Long2[[#This Row],[Adj Close]]/K849-1)</f>
        <v/>
      </c>
      <c r="M848" s="29">
        <v>38446</v>
      </c>
      <c r="O848" s="33" t="str">
        <f>IF(ISBLANK(N849),"",Long3[[#This Row],[Adj Close]]/N849-1)</f>
        <v/>
      </c>
      <c r="P848" s="37">
        <v>38446</v>
      </c>
      <c r="R848" s="36" t="str">
        <f>IF(ISBLANK(Q849),"",Long4[[#This Row],[Adj Close]]/Q849-1)</f>
        <v/>
      </c>
      <c r="V848" s="37">
        <v>38446</v>
      </c>
      <c r="X848" s="36" t="str">
        <f>IF(ISBLANK(W849),"",Long6[[#This Row],[Adj Close]]/W849-1)</f>
        <v/>
      </c>
      <c r="AE848" s="29">
        <v>38446</v>
      </c>
      <c r="AG848" s="33" t="str">
        <f>IF(ISBLANK(AF849),"",Short0[[#This Row],[Adj Close]]/AF849-1)</f>
        <v/>
      </c>
      <c r="AH848" s="37">
        <v>38446</v>
      </c>
      <c r="AJ848" s="36" t="str">
        <f>IF(ISBLANK(AI849),"",Short1[[#This Row],[Adj Close]]/AI849-1)</f>
        <v/>
      </c>
      <c r="AK848" s="29">
        <v>38446</v>
      </c>
      <c r="AM848" s="33" t="str">
        <f>IF(ISBLANK(AL849),"",Short2[[#This Row],[Adj Close]]/AL849-1)</f>
        <v/>
      </c>
    </row>
    <row r="849" spans="1:39" x14ac:dyDescent="0.25">
      <c r="A849" s="37">
        <v>38439</v>
      </c>
      <c r="B849" s="39">
        <v>1172.920044</v>
      </c>
      <c r="C849" s="36">
        <f>IF(ISBLANK(B850), "", GSPC[[#This Row],[Adj Close]]/B850-1)</f>
        <v>1.2804971262725395E-3</v>
      </c>
      <c r="D849" s="37">
        <v>38439</v>
      </c>
      <c r="E849"/>
      <c r="F849" s="36" t="str">
        <f>IF(ISBLANK(E850), "", Long0[[#This Row],[Adj Close]]/E850-1)</f>
        <v/>
      </c>
      <c r="G849" s="29">
        <v>38439</v>
      </c>
      <c r="H849"/>
      <c r="I849" s="33" t="str">
        <f>IF(ISBLANK(H850),"",Long1[[#This Row],[Adj Close]]/H850-1)</f>
        <v/>
      </c>
      <c r="J849" s="37">
        <v>38439</v>
      </c>
      <c r="K849"/>
      <c r="L849" s="36" t="str">
        <f>IF(ISBLANK(K850),"",Long2[[#This Row],[Adj Close]]/K850-1)</f>
        <v/>
      </c>
      <c r="M849" s="29">
        <v>38439</v>
      </c>
      <c r="O849" s="33" t="str">
        <f>IF(ISBLANK(N850),"",Long3[[#This Row],[Adj Close]]/N850-1)</f>
        <v/>
      </c>
      <c r="P849" s="37">
        <v>38439</v>
      </c>
      <c r="R849" s="36" t="str">
        <f>IF(ISBLANK(Q850),"",Long4[[#This Row],[Adj Close]]/Q850-1)</f>
        <v/>
      </c>
      <c r="V849" s="37">
        <v>38439</v>
      </c>
      <c r="X849" s="36" t="str">
        <f>IF(ISBLANK(W850),"",Long6[[#This Row],[Adj Close]]/W850-1)</f>
        <v/>
      </c>
      <c r="AE849" s="29">
        <v>38439</v>
      </c>
      <c r="AG849" s="33" t="str">
        <f>IF(ISBLANK(AF850),"",Short0[[#This Row],[Adj Close]]/AF850-1)</f>
        <v/>
      </c>
      <c r="AH849" s="37">
        <v>38439</v>
      </c>
      <c r="AJ849" s="36" t="str">
        <f>IF(ISBLANK(AI850),"",Short1[[#This Row],[Adj Close]]/AI850-1)</f>
        <v/>
      </c>
      <c r="AK849" s="29">
        <v>38439</v>
      </c>
      <c r="AM849" s="33" t="str">
        <f>IF(ISBLANK(AL850),"",Short2[[#This Row],[Adj Close]]/AL850-1)</f>
        <v/>
      </c>
    </row>
    <row r="850" spans="1:39" x14ac:dyDescent="0.25">
      <c r="A850" s="37">
        <v>38432</v>
      </c>
      <c r="B850" s="39">
        <v>1171.420044</v>
      </c>
      <c r="C850" s="36">
        <f>IF(ISBLANK(B851), "", GSPC[[#This Row],[Adj Close]]/B851-1)</f>
        <v>-1.5323817620500502E-2</v>
      </c>
      <c r="D850" s="37">
        <v>38432</v>
      </c>
      <c r="E850"/>
      <c r="F850" s="36" t="str">
        <f>IF(ISBLANK(E851), "", Long0[[#This Row],[Adj Close]]/E851-1)</f>
        <v/>
      </c>
      <c r="G850" s="29">
        <v>38432</v>
      </c>
      <c r="H850"/>
      <c r="I850" s="33" t="str">
        <f>IF(ISBLANK(H851),"",Long1[[#This Row],[Adj Close]]/H851-1)</f>
        <v/>
      </c>
      <c r="J850" s="37">
        <v>38432</v>
      </c>
      <c r="K850"/>
      <c r="L850" s="36" t="str">
        <f>IF(ISBLANK(K851),"",Long2[[#This Row],[Adj Close]]/K851-1)</f>
        <v/>
      </c>
      <c r="M850" s="29">
        <v>38432</v>
      </c>
      <c r="O850" s="33" t="str">
        <f>IF(ISBLANK(N851),"",Long3[[#This Row],[Adj Close]]/N851-1)</f>
        <v/>
      </c>
      <c r="P850" s="37">
        <v>38432</v>
      </c>
      <c r="R850" s="36" t="str">
        <f>IF(ISBLANK(Q851),"",Long4[[#This Row],[Adj Close]]/Q851-1)</f>
        <v/>
      </c>
      <c r="V850" s="37">
        <v>38432</v>
      </c>
      <c r="X850" s="36" t="str">
        <f>IF(ISBLANK(W851),"",Long6[[#This Row],[Adj Close]]/W851-1)</f>
        <v/>
      </c>
      <c r="AE850" s="29">
        <v>38432</v>
      </c>
      <c r="AG850" s="33" t="str">
        <f>IF(ISBLANK(AF851),"",Short0[[#This Row],[Adj Close]]/AF851-1)</f>
        <v/>
      </c>
      <c r="AH850" s="37">
        <v>38432</v>
      </c>
      <c r="AJ850" s="36" t="str">
        <f>IF(ISBLANK(AI851),"",Short1[[#This Row],[Adj Close]]/AI851-1)</f>
        <v/>
      </c>
      <c r="AK850" s="29">
        <v>38432</v>
      </c>
      <c r="AM850" s="33" t="str">
        <f>IF(ISBLANK(AL851),"",Short2[[#This Row],[Adj Close]]/AL851-1)</f>
        <v/>
      </c>
    </row>
    <row r="851" spans="1:39" x14ac:dyDescent="0.25">
      <c r="A851" s="37">
        <v>38425</v>
      </c>
      <c r="B851" s="39">
        <v>1189.650024</v>
      </c>
      <c r="C851" s="36">
        <f>IF(ISBLANK(B852), "", GSPC[[#This Row],[Adj Close]]/B852-1)</f>
        <v>-8.6910309166100541E-3</v>
      </c>
      <c r="D851" s="37">
        <v>38425</v>
      </c>
      <c r="E851"/>
      <c r="F851" s="36" t="str">
        <f>IF(ISBLANK(E852), "", Long0[[#This Row],[Adj Close]]/E852-1)</f>
        <v/>
      </c>
      <c r="G851" s="29">
        <v>38425</v>
      </c>
      <c r="H851"/>
      <c r="I851" s="33" t="str">
        <f>IF(ISBLANK(H852),"",Long1[[#This Row],[Adj Close]]/H852-1)</f>
        <v/>
      </c>
      <c r="J851" s="37">
        <v>38425</v>
      </c>
      <c r="K851"/>
      <c r="L851" s="36" t="str">
        <f>IF(ISBLANK(K852),"",Long2[[#This Row],[Adj Close]]/K852-1)</f>
        <v/>
      </c>
      <c r="M851" s="29">
        <v>38425</v>
      </c>
      <c r="O851" s="33" t="str">
        <f>IF(ISBLANK(N852),"",Long3[[#This Row],[Adj Close]]/N852-1)</f>
        <v/>
      </c>
      <c r="P851" s="37">
        <v>38425</v>
      </c>
      <c r="R851" s="36" t="str">
        <f>IF(ISBLANK(Q852),"",Long4[[#This Row],[Adj Close]]/Q852-1)</f>
        <v/>
      </c>
      <c r="V851" s="37">
        <v>38425</v>
      </c>
      <c r="X851" s="36" t="str">
        <f>IF(ISBLANK(W852),"",Long6[[#This Row],[Adj Close]]/W852-1)</f>
        <v/>
      </c>
      <c r="AE851" s="29">
        <v>38425</v>
      </c>
      <c r="AG851" s="33" t="str">
        <f>IF(ISBLANK(AF852),"",Short0[[#This Row],[Adj Close]]/AF852-1)</f>
        <v/>
      </c>
      <c r="AH851" s="37">
        <v>38425</v>
      </c>
      <c r="AJ851" s="36" t="str">
        <f>IF(ISBLANK(AI852),"",Short1[[#This Row],[Adj Close]]/AI852-1)</f>
        <v/>
      </c>
      <c r="AK851" s="29">
        <v>38425</v>
      </c>
      <c r="AM851" s="33" t="str">
        <f>IF(ISBLANK(AL852),"",Short2[[#This Row],[Adj Close]]/AL852-1)</f>
        <v/>
      </c>
    </row>
    <row r="852" spans="1:39" x14ac:dyDescent="0.25">
      <c r="A852" s="37">
        <v>38418</v>
      </c>
      <c r="B852" s="39">
        <v>1200.079956</v>
      </c>
      <c r="C852" s="36">
        <f>IF(ISBLANK(B853), "", GSPC[[#This Row],[Adj Close]]/B853-1)</f>
        <v>-1.8034267576155671E-2</v>
      </c>
      <c r="D852" s="37">
        <v>38418</v>
      </c>
      <c r="E852"/>
      <c r="F852" s="36" t="str">
        <f>IF(ISBLANK(E853), "", Long0[[#This Row],[Adj Close]]/E853-1)</f>
        <v/>
      </c>
      <c r="G852" s="29">
        <v>38418</v>
      </c>
      <c r="H852"/>
      <c r="I852" s="33" t="str">
        <f>IF(ISBLANK(H853),"",Long1[[#This Row],[Adj Close]]/H853-1)</f>
        <v/>
      </c>
      <c r="J852" s="37">
        <v>38418</v>
      </c>
      <c r="K852"/>
      <c r="L852" s="36" t="str">
        <f>IF(ISBLANK(K853),"",Long2[[#This Row],[Adj Close]]/K853-1)</f>
        <v/>
      </c>
      <c r="M852" s="29">
        <v>38418</v>
      </c>
      <c r="O852" s="33" t="str">
        <f>IF(ISBLANK(N853),"",Long3[[#This Row],[Adj Close]]/N853-1)</f>
        <v/>
      </c>
      <c r="P852" s="37">
        <v>38418</v>
      </c>
      <c r="R852" s="36" t="str">
        <f>IF(ISBLANK(Q853),"",Long4[[#This Row],[Adj Close]]/Q853-1)</f>
        <v/>
      </c>
      <c r="V852" s="37">
        <v>38418</v>
      </c>
      <c r="X852" s="36" t="str">
        <f>IF(ISBLANK(W853),"",Long6[[#This Row],[Adj Close]]/W853-1)</f>
        <v/>
      </c>
      <c r="AE852" s="29">
        <v>38418</v>
      </c>
      <c r="AG852" s="33" t="str">
        <f>IF(ISBLANK(AF853),"",Short0[[#This Row],[Adj Close]]/AF853-1)</f>
        <v/>
      </c>
      <c r="AH852" s="37">
        <v>38418</v>
      </c>
      <c r="AJ852" s="36" t="str">
        <f>IF(ISBLANK(AI853),"",Short1[[#This Row],[Adj Close]]/AI853-1)</f>
        <v/>
      </c>
      <c r="AK852" s="29">
        <v>38418</v>
      </c>
      <c r="AM852" s="33" t="str">
        <f>IF(ISBLANK(AL853),"",Short2[[#This Row],[Adj Close]]/AL853-1)</f>
        <v/>
      </c>
    </row>
    <row r="853" spans="1:39" x14ac:dyDescent="0.25">
      <c r="A853" s="37">
        <v>38411</v>
      </c>
      <c r="B853" s="39">
        <v>1222.119995</v>
      </c>
      <c r="C853" s="36">
        <f>IF(ISBLANK(B854), "", GSPC[[#This Row],[Adj Close]]/B854-1)</f>
        <v>8.8742498529525982E-3</v>
      </c>
      <c r="D853" s="37">
        <v>38411</v>
      </c>
      <c r="E853"/>
      <c r="F853" s="36" t="str">
        <f>IF(ISBLANK(E854), "", Long0[[#This Row],[Adj Close]]/E854-1)</f>
        <v/>
      </c>
      <c r="G853" s="29">
        <v>38411</v>
      </c>
      <c r="H853"/>
      <c r="I853" s="33" t="str">
        <f>IF(ISBLANK(H854),"",Long1[[#This Row],[Adj Close]]/H854-1)</f>
        <v/>
      </c>
      <c r="J853" s="37">
        <v>38411</v>
      </c>
      <c r="K853"/>
      <c r="L853" s="36" t="str">
        <f>IF(ISBLANK(K854),"",Long2[[#This Row],[Adj Close]]/K854-1)</f>
        <v/>
      </c>
      <c r="M853" s="29">
        <v>38411</v>
      </c>
      <c r="O853" s="33" t="str">
        <f>IF(ISBLANK(N854),"",Long3[[#This Row],[Adj Close]]/N854-1)</f>
        <v/>
      </c>
      <c r="P853" s="37">
        <v>38411</v>
      </c>
      <c r="R853" s="36" t="str">
        <f>IF(ISBLANK(Q854),"",Long4[[#This Row],[Adj Close]]/Q854-1)</f>
        <v/>
      </c>
      <c r="V853" s="37">
        <v>38411</v>
      </c>
      <c r="X853" s="36" t="str">
        <f>IF(ISBLANK(W854),"",Long6[[#This Row],[Adj Close]]/W854-1)</f>
        <v/>
      </c>
      <c r="AE853" s="29">
        <v>38411</v>
      </c>
      <c r="AG853" s="33" t="str">
        <f>IF(ISBLANK(AF854),"",Short0[[#This Row],[Adj Close]]/AF854-1)</f>
        <v/>
      </c>
      <c r="AH853" s="37">
        <v>38411</v>
      </c>
      <c r="AJ853" s="36" t="str">
        <f>IF(ISBLANK(AI854),"",Short1[[#This Row],[Adj Close]]/AI854-1)</f>
        <v/>
      </c>
      <c r="AK853" s="29">
        <v>38411</v>
      </c>
      <c r="AM853" s="33" t="str">
        <f>IF(ISBLANK(AL854),"",Short2[[#This Row],[Adj Close]]/AL854-1)</f>
        <v/>
      </c>
    </row>
    <row r="854" spans="1:39" x14ac:dyDescent="0.25">
      <c r="A854" s="37">
        <v>38404</v>
      </c>
      <c r="B854" s="39">
        <v>1211.369995</v>
      </c>
      <c r="C854" s="36">
        <f>IF(ISBLANK(B855), "", GSPC[[#This Row],[Adj Close]]/B855-1)</f>
        <v>8.1392399044051267E-3</v>
      </c>
      <c r="D854" s="37">
        <v>38404</v>
      </c>
      <c r="E854"/>
      <c r="F854" s="36" t="str">
        <f>IF(ISBLANK(E855), "", Long0[[#This Row],[Adj Close]]/E855-1)</f>
        <v/>
      </c>
      <c r="G854" s="29">
        <v>38404</v>
      </c>
      <c r="H854"/>
      <c r="I854" s="33" t="str">
        <f>IF(ISBLANK(H855),"",Long1[[#This Row],[Adj Close]]/H855-1)</f>
        <v/>
      </c>
      <c r="J854" s="37">
        <v>38404</v>
      </c>
      <c r="K854"/>
      <c r="L854" s="36" t="str">
        <f>IF(ISBLANK(K855),"",Long2[[#This Row],[Adj Close]]/K855-1)</f>
        <v/>
      </c>
      <c r="M854" s="29">
        <v>38404</v>
      </c>
      <c r="O854" s="33" t="str">
        <f>IF(ISBLANK(N855),"",Long3[[#This Row],[Adj Close]]/N855-1)</f>
        <v/>
      </c>
      <c r="P854" s="37">
        <v>38404</v>
      </c>
      <c r="R854" s="36" t="str">
        <f>IF(ISBLANK(Q855),"",Long4[[#This Row],[Adj Close]]/Q855-1)</f>
        <v/>
      </c>
      <c r="V854" s="37">
        <v>38404</v>
      </c>
      <c r="X854" s="36" t="str">
        <f>IF(ISBLANK(W855),"",Long6[[#This Row],[Adj Close]]/W855-1)</f>
        <v/>
      </c>
      <c r="AE854" s="29">
        <v>38404</v>
      </c>
      <c r="AG854" s="33" t="str">
        <f>IF(ISBLANK(AF855),"",Short0[[#This Row],[Adj Close]]/AF855-1)</f>
        <v/>
      </c>
      <c r="AH854" s="37">
        <v>38404</v>
      </c>
      <c r="AJ854" s="36" t="str">
        <f>IF(ISBLANK(AI855),"",Short1[[#This Row],[Adj Close]]/AI855-1)</f>
        <v/>
      </c>
      <c r="AK854" s="29">
        <v>38404</v>
      </c>
      <c r="AM854" s="33" t="str">
        <f>IF(ISBLANK(AL855),"",Short2[[#This Row],[Adj Close]]/AL855-1)</f>
        <v/>
      </c>
    </row>
    <row r="855" spans="1:39" x14ac:dyDescent="0.25">
      <c r="A855" s="37">
        <v>38397</v>
      </c>
      <c r="B855" s="39">
        <v>1201.589966</v>
      </c>
      <c r="C855" s="36">
        <f>IF(ISBLANK(B856), "", GSPC[[#This Row],[Adj Close]]/B856-1)</f>
        <v>-3.078140586717848E-3</v>
      </c>
      <c r="D855" s="37">
        <v>38397</v>
      </c>
      <c r="E855"/>
      <c r="F855" s="36" t="str">
        <f>IF(ISBLANK(E856), "", Long0[[#This Row],[Adj Close]]/E856-1)</f>
        <v/>
      </c>
      <c r="G855" s="29">
        <v>38397</v>
      </c>
      <c r="H855"/>
      <c r="I855" s="33" t="str">
        <f>IF(ISBLANK(H856),"",Long1[[#This Row],[Adj Close]]/H856-1)</f>
        <v/>
      </c>
      <c r="J855" s="37">
        <v>38397</v>
      </c>
      <c r="K855"/>
      <c r="L855" s="36" t="str">
        <f>IF(ISBLANK(K856),"",Long2[[#This Row],[Adj Close]]/K856-1)</f>
        <v/>
      </c>
      <c r="M855" s="29">
        <v>38397</v>
      </c>
      <c r="O855" s="33" t="str">
        <f>IF(ISBLANK(N856),"",Long3[[#This Row],[Adj Close]]/N856-1)</f>
        <v/>
      </c>
      <c r="P855" s="37">
        <v>38397</v>
      </c>
      <c r="R855" s="36" t="str">
        <f>IF(ISBLANK(Q856),"",Long4[[#This Row],[Adj Close]]/Q856-1)</f>
        <v/>
      </c>
      <c r="V855" s="37">
        <v>38397</v>
      </c>
      <c r="X855" s="36" t="str">
        <f>IF(ISBLANK(W856),"",Long6[[#This Row],[Adj Close]]/W856-1)</f>
        <v/>
      </c>
      <c r="AE855" s="29">
        <v>38397</v>
      </c>
      <c r="AG855" s="33" t="str">
        <f>IF(ISBLANK(AF856),"",Short0[[#This Row],[Adj Close]]/AF856-1)</f>
        <v/>
      </c>
      <c r="AH855" s="37">
        <v>38397</v>
      </c>
      <c r="AJ855" s="36" t="str">
        <f>IF(ISBLANK(AI856),"",Short1[[#This Row],[Adj Close]]/AI856-1)</f>
        <v/>
      </c>
      <c r="AK855" s="29">
        <v>38397</v>
      </c>
      <c r="AM855" s="33" t="str">
        <f>IF(ISBLANK(AL856),"",Short2[[#This Row],[Adj Close]]/AL856-1)</f>
        <v/>
      </c>
    </row>
    <row r="856" spans="1:39" x14ac:dyDescent="0.25">
      <c r="A856" s="37">
        <v>38390</v>
      </c>
      <c r="B856" s="39">
        <v>1205.3000489999999</v>
      </c>
      <c r="C856" s="36">
        <f>IF(ISBLANK(B857), "", GSPC[[#This Row],[Adj Close]]/B857-1)</f>
        <v>1.8869188177179641E-3</v>
      </c>
      <c r="D856" s="37">
        <v>38390</v>
      </c>
      <c r="E856"/>
      <c r="F856" s="36" t="str">
        <f>IF(ISBLANK(E857), "", Long0[[#This Row],[Adj Close]]/E857-1)</f>
        <v/>
      </c>
      <c r="G856" s="29">
        <v>38390</v>
      </c>
      <c r="H856"/>
      <c r="I856" s="33" t="str">
        <f>IF(ISBLANK(H857),"",Long1[[#This Row],[Adj Close]]/H857-1)</f>
        <v/>
      </c>
      <c r="J856" s="37">
        <v>38390</v>
      </c>
      <c r="K856"/>
      <c r="L856" s="36" t="str">
        <f>IF(ISBLANK(K857),"",Long2[[#This Row],[Adj Close]]/K857-1)</f>
        <v/>
      </c>
      <c r="M856" s="29">
        <v>38390</v>
      </c>
      <c r="O856" s="33" t="str">
        <f>IF(ISBLANK(N857),"",Long3[[#This Row],[Adj Close]]/N857-1)</f>
        <v/>
      </c>
      <c r="P856" s="37">
        <v>38390</v>
      </c>
      <c r="R856" s="36" t="str">
        <f>IF(ISBLANK(Q857),"",Long4[[#This Row],[Adj Close]]/Q857-1)</f>
        <v/>
      </c>
      <c r="V856" s="37">
        <v>38390</v>
      </c>
      <c r="X856" s="36" t="str">
        <f>IF(ISBLANK(W857),"",Long6[[#This Row],[Adj Close]]/W857-1)</f>
        <v/>
      </c>
      <c r="AE856" s="29">
        <v>38390</v>
      </c>
      <c r="AG856" s="33" t="str">
        <f>IF(ISBLANK(AF857),"",Short0[[#This Row],[Adj Close]]/AF857-1)</f>
        <v/>
      </c>
      <c r="AH856" s="37">
        <v>38390</v>
      </c>
      <c r="AJ856" s="36" t="str">
        <f>IF(ISBLANK(AI857),"",Short1[[#This Row],[Adj Close]]/AI857-1)</f>
        <v/>
      </c>
      <c r="AK856" s="29">
        <v>38390</v>
      </c>
      <c r="AM856" s="33" t="str">
        <f>IF(ISBLANK(AL857),"",Short2[[#This Row],[Adj Close]]/AL857-1)</f>
        <v/>
      </c>
    </row>
    <row r="857" spans="1:39" x14ac:dyDescent="0.25">
      <c r="A857" s="37">
        <v>38383</v>
      </c>
      <c r="B857" s="39">
        <v>1203.030029</v>
      </c>
      <c r="C857" s="36">
        <f>IF(ISBLANK(B858), "", GSPC[[#This Row],[Adj Close]]/B858-1)</f>
        <v>2.7036986413702557E-2</v>
      </c>
      <c r="D857" s="37">
        <v>38383</v>
      </c>
      <c r="E857"/>
      <c r="F857" s="36" t="str">
        <f>IF(ISBLANK(E858), "", Long0[[#This Row],[Adj Close]]/E858-1)</f>
        <v/>
      </c>
      <c r="G857" s="29">
        <v>38383</v>
      </c>
      <c r="H857"/>
      <c r="I857" s="33" t="str">
        <f>IF(ISBLANK(H858),"",Long1[[#This Row],[Adj Close]]/H858-1)</f>
        <v/>
      </c>
      <c r="J857" s="37">
        <v>38383</v>
      </c>
      <c r="K857"/>
      <c r="L857" s="36" t="str">
        <f>IF(ISBLANK(K858),"",Long2[[#This Row],[Adj Close]]/K858-1)</f>
        <v/>
      </c>
      <c r="M857" s="29">
        <v>38383</v>
      </c>
      <c r="O857" s="33" t="str">
        <f>IF(ISBLANK(N858),"",Long3[[#This Row],[Adj Close]]/N858-1)</f>
        <v/>
      </c>
      <c r="P857" s="37">
        <v>38383</v>
      </c>
      <c r="R857" s="36" t="str">
        <f>IF(ISBLANK(Q858),"",Long4[[#This Row],[Adj Close]]/Q858-1)</f>
        <v/>
      </c>
      <c r="V857" s="37">
        <v>38383</v>
      </c>
      <c r="X857" s="36" t="str">
        <f>IF(ISBLANK(W858),"",Long6[[#This Row],[Adj Close]]/W858-1)</f>
        <v/>
      </c>
      <c r="AE857" s="29">
        <v>38383</v>
      </c>
      <c r="AG857" s="33" t="str">
        <f>IF(ISBLANK(AF858),"",Short0[[#This Row],[Adj Close]]/AF858-1)</f>
        <v/>
      </c>
      <c r="AH857" s="37">
        <v>38383</v>
      </c>
      <c r="AJ857" s="36" t="str">
        <f>IF(ISBLANK(AI858),"",Short1[[#This Row],[Adj Close]]/AI858-1)</f>
        <v/>
      </c>
      <c r="AK857" s="29">
        <v>38383</v>
      </c>
      <c r="AM857" s="33" t="str">
        <f>IF(ISBLANK(AL858),"",Short2[[#This Row],[Adj Close]]/AL858-1)</f>
        <v/>
      </c>
    </row>
    <row r="858" spans="1:39" x14ac:dyDescent="0.25">
      <c r="A858" s="37">
        <v>38376</v>
      </c>
      <c r="B858" s="39">
        <v>1171.3599850000001</v>
      </c>
      <c r="C858" s="36">
        <f>IF(ISBLANK(B859), "", GSPC[[#This Row],[Adj Close]]/B859-1)</f>
        <v>2.9883377558648228E-3</v>
      </c>
      <c r="D858" s="37">
        <v>38376</v>
      </c>
      <c r="E858"/>
      <c r="F858" s="36" t="str">
        <f>IF(ISBLANK(E859), "", Long0[[#This Row],[Adj Close]]/E859-1)</f>
        <v/>
      </c>
      <c r="G858" s="29">
        <v>38376</v>
      </c>
      <c r="H858"/>
      <c r="I858" s="33" t="str">
        <f>IF(ISBLANK(H859),"",Long1[[#This Row],[Adj Close]]/H859-1)</f>
        <v/>
      </c>
      <c r="J858" s="37">
        <v>38376</v>
      </c>
      <c r="K858"/>
      <c r="L858" s="36" t="str">
        <f>IF(ISBLANK(K859),"",Long2[[#This Row],[Adj Close]]/K859-1)</f>
        <v/>
      </c>
      <c r="M858" s="29">
        <v>38376</v>
      </c>
      <c r="O858" s="33" t="str">
        <f>IF(ISBLANK(N859),"",Long3[[#This Row],[Adj Close]]/N859-1)</f>
        <v/>
      </c>
      <c r="P858" s="37">
        <v>38376</v>
      </c>
      <c r="R858" s="36" t="str">
        <f>IF(ISBLANK(Q859),"",Long4[[#This Row],[Adj Close]]/Q859-1)</f>
        <v/>
      </c>
      <c r="V858" s="37">
        <v>38376</v>
      </c>
      <c r="X858" s="36" t="str">
        <f>IF(ISBLANK(W859),"",Long6[[#This Row],[Adj Close]]/W859-1)</f>
        <v/>
      </c>
      <c r="AE858" s="29">
        <v>38376</v>
      </c>
      <c r="AG858" s="33" t="str">
        <f>IF(ISBLANK(AF859),"",Short0[[#This Row],[Adj Close]]/AF859-1)</f>
        <v/>
      </c>
      <c r="AH858" s="37">
        <v>38376</v>
      </c>
      <c r="AJ858" s="36" t="str">
        <f>IF(ISBLANK(AI859),"",Short1[[#This Row],[Adj Close]]/AI859-1)</f>
        <v/>
      </c>
      <c r="AK858" s="29">
        <v>38376</v>
      </c>
      <c r="AM858" s="33" t="str">
        <f>IF(ISBLANK(AL859),"",Short2[[#This Row],[Adj Close]]/AL859-1)</f>
        <v/>
      </c>
    </row>
    <row r="859" spans="1:39" x14ac:dyDescent="0.25">
      <c r="A859" s="37">
        <v>38369</v>
      </c>
      <c r="B859" s="39">
        <v>1167.869995</v>
      </c>
      <c r="C859" s="36">
        <f>IF(ISBLANK(B860), "", GSPC[[#This Row],[Adj Close]]/B860-1)</f>
        <v>-1.4056347481573139E-2</v>
      </c>
      <c r="D859" s="37">
        <v>38369</v>
      </c>
      <c r="E859"/>
      <c r="F859" s="36" t="str">
        <f>IF(ISBLANK(E860), "", Long0[[#This Row],[Adj Close]]/E860-1)</f>
        <v/>
      </c>
      <c r="G859" s="29">
        <v>38369</v>
      </c>
      <c r="H859"/>
      <c r="I859" s="33" t="str">
        <f>IF(ISBLANK(H860),"",Long1[[#This Row],[Adj Close]]/H860-1)</f>
        <v/>
      </c>
      <c r="J859" s="37">
        <v>38369</v>
      </c>
      <c r="K859"/>
      <c r="L859" s="36" t="str">
        <f>IF(ISBLANK(K860),"",Long2[[#This Row],[Adj Close]]/K860-1)</f>
        <v/>
      </c>
      <c r="M859" s="29">
        <v>38369</v>
      </c>
      <c r="O859" s="33" t="str">
        <f>IF(ISBLANK(N860),"",Long3[[#This Row],[Adj Close]]/N860-1)</f>
        <v/>
      </c>
      <c r="P859" s="37">
        <v>38369</v>
      </c>
      <c r="R859" s="36" t="str">
        <f>IF(ISBLANK(Q860),"",Long4[[#This Row],[Adj Close]]/Q860-1)</f>
        <v/>
      </c>
      <c r="V859" s="37">
        <v>38369</v>
      </c>
      <c r="X859" s="36" t="str">
        <f>IF(ISBLANK(W860),"",Long6[[#This Row],[Adj Close]]/W860-1)</f>
        <v/>
      </c>
      <c r="AE859" s="29">
        <v>38369</v>
      </c>
      <c r="AG859" s="33" t="str">
        <f>IF(ISBLANK(AF860),"",Short0[[#This Row],[Adj Close]]/AF860-1)</f>
        <v/>
      </c>
      <c r="AH859" s="37">
        <v>38369</v>
      </c>
      <c r="AJ859" s="36" t="str">
        <f>IF(ISBLANK(AI860),"",Short1[[#This Row],[Adj Close]]/AI860-1)</f>
        <v/>
      </c>
      <c r="AK859" s="29">
        <v>38369</v>
      </c>
      <c r="AM859" s="33" t="str">
        <f>IF(ISBLANK(AL860),"",Short2[[#This Row],[Adj Close]]/AL860-1)</f>
        <v/>
      </c>
    </row>
    <row r="860" spans="1:39" x14ac:dyDescent="0.25">
      <c r="A860" s="37">
        <v>38362</v>
      </c>
      <c r="B860" s="39">
        <v>1184.5200199999999</v>
      </c>
      <c r="C860" s="36">
        <f>IF(ISBLANK(B861), "", GSPC[[#This Row],[Adj Close]]/B861-1)</f>
        <v>-1.4078023613928181E-3</v>
      </c>
      <c r="D860" s="37">
        <v>38362</v>
      </c>
      <c r="E860"/>
      <c r="F860" s="36" t="str">
        <f>IF(ISBLANK(E861), "", Long0[[#This Row],[Adj Close]]/E861-1)</f>
        <v/>
      </c>
      <c r="G860" s="29">
        <v>38362</v>
      </c>
      <c r="H860"/>
      <c r="I860" s="33" t="str">
        <f>IF(ISBLANK(H861),"",Long1[[#This Row],[Adj Close]]/H861-1)</f>
        <v/>
      </c>
      <c r="J860" s="37">
        <v>38362</v>
      </c>
      <c r="K860"/>
      <c r="L860" s="36" t="str">
        <f>IF(ISBLANK(K861),"",Long2[[#This Row],[Adj Close]]/K861-1)</f>
        <v/>
      </c>
      <c r="M860" s="29">
        <v>38362</v>
      </c>
      <c r="O860" s="33" t="str">
        <f>IF(ISBLANK(N861),"",Long3[[#This Row],[Adj Close]]/N861-1)</f>
        <v/>
      </c>
      <c r="P860" s="37">
        <v>38362</v>
      </c>
      <c r="R860" s="36" t="str">
        <f>IF(ISBLANK(Q861),"",Long4[[#This Row],[Adj Close]]/Q861-1)</f>
        <v/>
      </c>
      <c r="V860" s="37">
        <v>38362</v>
      </c>
      <c r="X860" s="36" t="str">
        <f>IF(ISBLANK(W861),"",Long6[[#This Row],[Adj Close]]/W861-1)</f>
        <v/>
      </c>
      <c r="AE860" s="29">
        <v>38362</v>
      </c>
      <c r="AG860" s="33" t="str">
        <f>IF(ISBLANK(AF861),"",Short0[[#This Row],[Adj Close]]/AF861-1)</f>
        <v/>
      </c>
      <c r="AH860" s="37">
        <v>38362</v>
      </c>
      <c r="AJ860" s="36" t="str">
        <f>IF(ISBLANK(AI861),"",Short1[[#This Row],[Adj Close]]/AI861-1)</f>
        <v/>
      </c>
      <c r="AK860" s="29">
        <v>38362</v>
      </c>
      <c r="AM860" s="33" t="str">
        <f>IF(ISBLANK(AL861),"",Short2[[#This Row],[Adj Close]]/AL861-1)</f>
        <v/>
      </c>
    </row>
    <row r="861" spans="1:39" x14ac:dyDescent="0.25">
      <c r="A861" s="37">
        <v>38355</v>
      </c>
      <c r="B861" s="39">
        <v>1186.1899410000001</v>
      </c>
      <c r="C861" s="36">
        <f>IF(ISBLANK(B862), "", GSPC[[#This Row],[Adj Close]]/B862-1)</f>
        <v>-2.123085852683515E-2</v>
      </c>
      <c r="D861" s="37">
        <v>38355</v>
      </c>
      <c r="E861"/>
      <c r="F861" s="36" t="str">
        <f>IF(ISBLANK(E862), "", Long0[[#This Row],[Adj Close]]/E862-1)</f>
        <v/>
      </c>
      <c r="G861" s="29">
        <v>38355</v>
      </c>
      <c r="H861"/>
      <c r="I861" s="33" t="str">
        <f>IF(ISBLANK(H862),"",Long1[[#This Row],[Adj Close]]/H862-1)</f>
        <v/>
      </c>
      <c r="J861" s="37">
        <v>38355</v>
      </c>
      <c r="K861"/>
      <c r="L861" s="36" t="str">
        <f>IF(ISBLANK(K862),"",Long2[[#This Row],[Adj Close]]/K862-1)</f>
        <v/>
      </c>
      <c r="M861" s="29">
        <v>38355</v>
      </c>
      <c r="O861" s="33" t="str">
        <f>IF(ISBLANK(N862),"",Long3[[#This Row],[Adj Close]]/N862-1)</f>
        <v/>
      </c>
      <c r="P861" s="37">
        <v>38355</v>
      </c>
      <c r="R861" s="36" t="str">
        <f>IF(ISBLANK(Q862),"",Long4[[#This Row],[Adj Close]]/Q862-1)</f>
        <v/>
      </c>
      <c r="V861" s="37">
        <v>38355</v>
      </c>
      <c r="X861" s="36" t="str">
        <f>IF(ISBLANK(W862),"",Long6[[#This Row],[Adj Close]]/W862-1)</f>
        <v/>
      </c>
      <c r="AE861" s="29">
        <v>38355</v>
      </c>
      <c r="AG861" s="33" t="str">
        <f>IF(ISBLANK(AF862),"",Short0[[#This Row],[Adj Close]]/AF862-1)</f>
        <v/>
      </c>
      <c r="AH861" s="37">
        <v>38355</v>
      </c>
      <c r="AJ861" s="36" t="str">
        <f>IF(ISBLANK(AI862),"",Short1[[#This Row],[Adj Close]]/AI862-1)</f>
        <v/>
      </c>
      <c r="AK861" s="29">
        <v>38355</v>
      </c>
      <c r="AM861" s="33" t="str">
        <f>IF(ISBLANK(AL862),"",Short2[[#This Row],[Adj Close]]/AL862-1)</f>
        <v/>
      </c>
    </row>
    <row r="862" spans="1:39" x14ac:dyDescent="0.25">
      <c r="A862" s="37">
        <v>38348</v>
      </c>
      <c r="B862" s="39">
        <v>1211.920044</v>
      </c>
      <c r="C862" s="36">
        <f>IF(ISBLANK(B863), "", GSPC[[#This Row],[Adj Close]]/B863-1)</f>
        <v>1.479212144648745E-3</v>
      </c>
      <c r="D862" s="37">
        <v>38348</v>
      </c>
      <c r="E862"/>
      <c r="F862" s="36" t="str">
        <f>IF(ISBLANK(E863), "", Long0[[#This Row],[Adj Close]]/E863-1)</f>
        <v/>
      </c>
      <c r="G862" s="29">
        <v>38348</v>
      </c>
      <c r="H862"/>
      <c r="I862" s="33" t="str">
        <f>IF(ISBLANK(H863),"",Long1[[#This Row],[Adj Close]]/H863-1)</f>
        <v/>
      </c>
      <c r="J862" s="37">
        <v>38348</v>
      </c>
      <c r="K862"/>
      <c r="L862" s="36" t="str">
        <f>IF(ISBLANK(K863),"",Long2[[#This Row],[Adj Close]]/K863-1)</f>
        <v/>
      </c>
      <c r="M862" s="29">
        <v>38348</v>
      </c>
      <c r="O862" s="33" t="str">
        <f>IF(ISBLANK(N863),"",Long3[[#This Row],[Adj Close]]/N863-1)</f>
        <v/>
      </c>
      <c r="P862" s="37">
        <v>38348</v>
      </c>
      <c r="R862" s="36" t="str">
        <f>IF(ISBLANK(Q863),"",Long4[[#This Row],[Adj Close]]/Q863-1)</f>
        <v/>
      </c>
      <c r="V862" s="37">
        <v>38348</v>
      </c>
      <c r="X862" s="36" t="str">
        <f>IF(ISBLANK(W863),"",Long6[[#This Row],[Adj Close]]/W863-1)</f>
        <v/>
      </c>
      <c r="AE862" s="29">
        <v>38348</v>
      </c>
      <c r="AG862" s="33" t="str">
        <f>IF(ISBLANK(AF863),"",Short0[[#This Row],[Adj Close]]/AF863-1)</f>
        <v/>
      </c>
      <c r="AH862" s="37">
        <v>38348</v>
      </c>
      <c r="AJ862" s="36" t="str">
        <f>IF(ISBLANK(AI863),"",Short1[[#This Row],[Adj Close]]/AI863-1)</f>
        <v/>
      </c>
      <c r="AK862" s="29">
        <v>38348</v>
      </c>
      <c r="AM862" s="33" t="str">
        <f>IF(ISBLANK(AL863),"",Short2[[#This Row],[Adj Close]]/AL863-1)</f>
        <v/>
      </c>
    </row>
    <row r="863" spans="1:39" x14ac:dyDescent="0.25">
      <c r="A863" s="37">
        <v>38341</v>
      </c>
      <c r="B863" s="39">
        <v>1210.130005</v>
      </c>
      <c r="C863" s="36">
        <f>IF(ISBLANK(B864), "", GSPC[[#This Row],[Adj Close]]/B864-1)</f>
        <v>1.3339519890836149E-2</v>
      </c>
      <c r="D863" s="37">
        <v>38341</v>
      </c>
      <c r="E863"/>
      <c r="F863" s="36" t="str">
        <f>IF(ISBLANK(E864), "", Long0[[#This Row],[Adj Close]]/E864-1)</f>
        <v/>
      </c>
      <c r="G863" s="29">
        <v>38341</v>
      </c>
      <c r="H863"/>
      <c r="I863" s="33" t="str">
        <f>IF(ISBLANK(H864),"",Long1[[#This Row],[Adj Close]]/H864-1)</f>
        <v/>
      </c>
      <c r="J863" s="37">
        <v>38341</v>
      </c>
      <c r="K863"/>
      <c r="L863" s="36" t="str">
        <f>IF(ISBLANK(K864),"",Long2[[#This Row],[Adj Close]]/K864-1)</f>
        <v/>
      </c>
      <c r="M863" s="29">
        <v>38341</v>
      </c>
      <c r="O863" s="33" t="str">
        <f>IF(ISBLANK(N864),"",Long3[[#This Row],[Adj Close]]/N864-1)</f>
        <v/>
      </c>
      <c r="P863" s="37">
        <v>38341</v>
      </c>
      <c r="R863" s="36" t="str">
        <f>IF(ISBLANK(Q864),"",Long4[[#This Row],[Adj Close]]/Q864-1)</f>
        <v/>
      </c>
      <c r="V863" s="37">
        <v>38341</v>
      </c>
      <c r="X863" s="36" t="str">
        <f>IF(ISBLANK(W864),"",Long6[[#This Row],[Adj Close]]/W864-1)</f>
        <v/>
      </c>
      <c r="AE863" s="29">
        <v>38341</v>
      </c>
      <c r="AG863" s="33" t="str">
        <f>IF(ISBLANK(AF864),"",Short0[[#This Row],[Adj Close]]/AF864-1)</f>
        <v/>
      </c>
      <c r="AH863" s="37">
        <v>38341</v>
      </c>
      <c r="AJ863" s="36" t="str">
        <f>IF(ISBLANK(AI864),"",Short1[[#This Row],[Adj Close]]/AI864-1)</f>
        <v/>
      </c>
      <c r="AK863" s="29">
        <v>38341</v>
      </c>
      <c r="AM863" s="33" t="str">
        <f>IF(ISBLANK(AL864),"",Short2[[#This Row],[Adj Close]]/AL864-1)</f>
        <v/>
      </c>
    </row>
    <row r="864" spans="1:39" x14ac:dyDescent="0.25">
      <c r="A864" s="37">
        <v>38334</v>
      </c>
      <c r="B864" s="39">
        <v>1194.1999510000001</v>
      </c>
      <c r="C864" s="36">
        <f>IF(ISBLANK(B865), "", GSPC[[#This Row],[Adj Close]]/B865-1)</f>
        <v>5.2188139730640071E-3</v>
      </c>
      <c r="D864" s="37">
        <v>38334</v>
      </c>
      <c r="E864"/>
      <c r="F864" s="36" t="str">
        <f>IF(ISBLANK(E865), "", Long0[[#This Row],[Adj Close]]/E865-1)</f>
        <v/>
      </c>
      <c r="G864" s="29">
        <v>38334</v>
      </c>
      <c r="H864"/>
      <c r="I864" s="33" t="str">
        <f>IF(ISBLANK(H865),"",Long1[[#This Row],[Adj Close]]/H865-1)</f>
        <v/>
      </c>
      <c r="J864" s="37">
        <v>38334</v>
      </c>
      <c r="K864"/>
      <c r="L864" s="36" t="str">
        <f>IF(ISBLANK(K865),"",Long2[[#This Row],[Adj Close]]/K865-1)</f>
        <v/>
      </c>
      <c r="M864" s="29">
        <v>38334</v>
      </c>
      <c r="O864" s="33" t="str">
        <f>IF(ISBLANK(N865),"",Long3[[#This Row],[Adj Close]]/N865-1)</f>
        <v/>
      </c>
      <c r="P864" s="37">
        <v>38334</v>
      </c>
      <c r="R864" s="36" t="str">
        <f>IF(ISBLANK(Q865),"",Long4[[#This Row],[Adj Close]]/Q865-1)</f>
        <v/>
      </c>
      <c r="V864" s="37">
        <v>38334</v>
      </c>
      <c r="X864" s="36" t="str">
        <f>IF(ISBLANK(W865),"",Long6[[#This Row],[Adj Close]]/W865-1)</f>
        <v/>
      </c>
      <c r="AE864" s="29">
        <v>38334</v>
      </c>
      <c r="AG864" s="33" t="str">
        <f>IF(ISBLANK(AF865),"",Short0[[#This Row],[Adj Close]]/AF865-1)</f>
        <v/>
      </c>
      <c r="AH864" s="37">
        <v>38334</v>
      </c>
      <c r="AJ864" s="36" t="str">
        <f>IF(ISBLANK(AI865),"",Short1[[#This Row],[Adj Close]]/AI865-1)</f>
        <v/>
      </c>
      <c r="AK864" s="29">
        <v>38334</v>
      </c>
      <c r="AM864" s="33" t="str">
        <f>IF(ISBLANK(AL865),"",Short2[[#This Row],[Adj Close]]/AL865-1)</f>
        <v/>
      </c>
    </row>
    <row r="865" spans="1:39" x14ac:dyDescent="0.25">
      <c r="A865" s="37">
        <v>38327</v>
      </c>
      <c r="B865" s="39">
        <v>1188</v>
      </c>
      <c r="C865" s="36">
        <f>IF(ISBLANK(B866), "", GSPC[[#This Row],[Adj Close]]/B866-1)</f>
        <v>-2.661285864237195E-3</v>
      </c>
      <c r="D865" s="37">
        <v>38327</v>
      </c>
      <c r="E865"/>
      <c r="F865" s="36" t="str">
        <f>IF(ISBLANK(E866), "", Long0[[#This Row],[Adj Close]]/E866-1)</f>
        <v/>
      </c>
      <c r="G865" s="29">
        <v>38327</v>
      </c>
      <c r="H865"/>
      <c r="I865" s="33" t="str">
        <f>IF(ISBLANK(H866),"",Long1[[#This Row],[Adj Close]]/H866-1)</f>
        <v/>
      </c>
      <c r="J865" s="37">
        <v>38327</v>
      </c>
      <c r="K865"/>
      <c r="L865" s="36" t="str">
        <f>IF(ISBLANK(K866),"",Long2[[#This Row],[Adj Close]]/K866-1)</f>
        <v/>
      </c>
      <c r="M865" s="29">
        <v>38327</v>
      </c>
      <c r="O865" s="33" t="str">
        <f>IF(ISBLANK(N866),"",Long3[[#This Row],[Adj Close]]/N866-1)</f>
        <v/>
      </c>
      <c r="P865" s="37">
        <v>38327</v>
      </c>
      <c r="R865" s="36" t="str">
        <f>IF(ISBLANK(Q866),"",Long4[[#This Row],[Adj Close]]/Q866-1)</f>
        <v/>
      </c>
      <c r="V865" s="37">
        <v>38327</v>
      </c>
      <c r="X865" s="36" t="str">
        <f>IF(ISBLANK(W866),"",Long6[[#This Row],[Adj Close]]/W866-1)</f>
        <v/>
      </c>
      <c r="AH865" s="37">
        <v>38327</v>
      </c>
      <c r="AJ865" s="36" t="str">
        <f>IF(ISBLANK(AI866),"",Short1[[#This Row],[Adj Close]]/AI866-1)</f>
        <v/>
      </c>
      <c r="AK865" s="29">
        <v>38327</v>
      </c>
      <c r="AM865" s="33" t="str">
        <f>IF(ISBLANK(AL866),"",Short2[[#This Row],[Adj Close]]/AL866-1)</f>
        <v/>
      </c>
    </row>
    <row r="866" spans="1:39" x14ac:dyDescent="0.25">
      <c r="A866" s="37">
        <v>38320</v>
      </c>
      <c r="B866" s="39">
        <v>1191.170044</v>
      </c>
      <c r="C866" s="36">
        <f>IF(ISBLANK(B867), "", GSPC[[#This Row],[Adj Close]]/B867-1)</f>
        <v>7.2041769137949352E-3</v>
      </c>
      <c r="D866" s="37">
        <v>38320</v>
      </c>
      <c r="E866"/>
      <c r="F866" s="36" t="str">
        <f>IF(ISBLANK(E867), "", Long0[[#This Row],[Adj Close]]/E867-1)</f>
        <v/>
      </c>
      <c r="G866" s="29">
        <v>38320</v>
      </c>
      <c r="H866"/>
      <c r="I866" s="33" t="str">
        <f>IF(ISBLANK(H867),"",Long1[[#This Row],[Adj Close]]/H867-1)</f>
        <v/>
      </c>
      <c r="J866" s="37">
        <v>38320</v>
      </c>
      <c r="K866"/>
      <c r="L866" s="36" t="str">
        <f>IF(ISBLANK(K867),"",Long2[[#This Row],[Adj Close]]/K867-1)</f>
        <v/>
      </c>
      <c r="M866" s="29">
        <v>38320</v>
      </c>
      <c r="O866" s="33" t="str">
        <f>IF(ISBLANK(N867),"",Long3[[#This Row],[Adj Close]]/N867-1)</f>
        <v/>
      </c>
      <c r="P866" s="37">
        <v>38320</v>
      </c>
      <c r="R866" s="36" t="str">
        <f>IF(ISBLANK(Q867),"",Long4[[#This Row],[Adj Close]]/Q867-1)</f>
        <v/>
      </c>
      <c r="V866" s="37">
        <v>38320</v>
      </c>
      <c r="X866" s="36" t="str">
        <f>IF(ISBLANK(W867),"",Long6[[#This Row],[Adj Close]]/W867-1)</f>
        <v/>
      </c>
      <c r="AH866" s="37">
        <v>38320</v>
      </c>
      <c r="AJ866" s="36" t="str">
        <f>IF(ISBLANK(AI867),"",Short1[[#This Row],[Adj Close]]/AI867-1)</f>
        <v/>
      </c>
      <c r="AK866" s="29">
        <v>38320</v>
      </c>
      <c r="AM866" s="33" t="str">
        <f>IF(ISBLANK(AL867),"",Short2[[#This Row],[Adj Close]]/AL867-1)</f>
        <v/>
      </c>
    </row>
    <row r="867" spans="1:39" x14ac:dyDescent="0.25">
      <c r="A867" s="37">
        <v>38313</v>
      </c>
      <c r="B867" s="39">
        <v>1182.650024</v>
      </c>
      <c r="C867" s="36">
        <f>IF(ISBLANK(B868), "", GSPC[[#This Row],[Adj Close]]/B868-1)</f>
        <v>1.0518360782015623E-2</v>
      </c>
      <c r="D867" s="37">
        <v>38313</v>
      </c>
      <c r="E867"/>
      <c r="F867" s="36" t="str">
        <f>IF(ISBLANK(E868), "", Long0[[#This Row],[Adj Close]]/E868-1)</f>
        <v/>
      </c>
      <c r="G867" s="29">
        <v>38313</v>
      </c>
      <c r="H867"/>
      <c r="I867" s="33" t="str">
        <f>IF(ISBLANK(H868),"",Long1[[#This Row],[Adj Close]]/H868-1)</f>
        <v/>
      </c>
      <c r="J867" s="37">
        <v>38313</v>
      </c>
      <c r="K867"/>
      <c r="L867" s="36" t="str">
        <f>IF(ISBLANK(K868),"",Long2[[#This Row],[Adj Close]]/K868-1)</f>
        <v/>
      </c>
      <c r="M867" s="29">
        <v>38313</v>
      </c>
      <c r="O867" s="33" t="str">
        <f>IF(ISBLANK(N868),"",Long3[[#This Row],[Adj Close]]/N868-1)</f>
        <v/>
      </c>
      <c r="P867" s="37">
        <v>38313</v>
      </c>
      <c r="R867" s="36" t="str">
        <f>IF(ISBLANK(Q868),"",Long4[[#This Row],[Adj Close]]/Q868-1)</f>
        <v/>
      </c>
      <c r="V867" s="37">
        <v>38313</v>
      </c>
      <c r="X867" s="36" t="str">
        <f>IF(ISBLANK(W868),"",Long6[[#This Row],[Adj Close]]/W868-1)</f>
        <v/>
      </c>
      <c r="AH867" s="37">
        <v>38313</v>
      </c>
      <c r="AJ867" s="36" t="str">
        <f>IF(ISBLANK(AI868),"",Short1[[#This Row],[Adj Close]]/AI868-1)</f>
        <v/>
      </c>
      <c r="AK867" s="29">
        <v>38313</v>
      </c>
      <c r="AM867" s="33" t="str">
        <f>IF(ISBLANK(AL868),"",Short2[[#This Row],[Adj Close]]/AL868-1)</f>
        <v/>
      </c>
    </row>
    <row r="868" spans="1:39" x14ac:dyDescent="0.25">
      <c r="A868" s="37">
        <v>38306</v>
      </c>
      <c r="B868" s="39">
        <v>1170.339966</v>
      </c>
      <c r="C868" s="36">
        <f>IF(ISBLANK(B869), "", GSPC[[#This Row],[Adj Close]]/B869-1)</f>
        <v>-1.1679131785231944E-2</v>
      </c>
      <c r="D868" s="37">
        <v>38306</v>
      </c>
      <c r="E868"/>
      <c r="F868" s="36" t="str">
        <f>IF(ISBLANK(E869), "", Long0[[#This Row],[Adj Close]]/E869-1)</f>
        <v/>
      </c>
      <c r="G868" s="29">
        <v>38306</v>
      </c>
      <c r="H868"/>
      <c r="I868" s="33" t="str">
        <f>IF(ISBLANK(H869),"",Long1[[#This Row],[Adj Close]]/H869-1)</f>
        <v/>
      </c>
      <c r="J868" s="37">
        <v>38306</v>
      </c>
      <c r="K868"/>
      <c r="L868" s="36" t="str">
        <f>IF(ISBLANK(K869),"",Long2[[#This Row],[Adj Close]]/K869-1)</f>
        <v/>
      </c>
      <c r="M868" s="29">
        <v>38306</v>
      </c>
      <c r="O868" s="33" t="str">
        <f>IF(ISBLANK(N869),"",Long3[[#This Row],[Adj Close]]/N869-1)</f>
        <v/>
      </c>
      <c r="P868" s="37">
        <v>38306</v>
      </c>
      <c r="R868" s="36" t="str">
        <f>IF(ISBLANK(Q869),"",Long4[[#This Row],[Adj Close]]/Q869-1)</f>
        <v/>
      </c>
      <c r="V868" s="37">
        <v>38306</v>
      </c>
      <c r="X868" s="36" t="str">
        <f>IF(ISBLANK(W869),"",Long6[[#This Row],[Adj Close]]/W869-1)</f>
        <v/>
      </c>
      <c r="AH868" s="37">
        <v>38306</v>
      </c>
      <c r="AJ868" s="36" t="str">
        <f>IF(ISBLANK(AI869),"",Short1[[#This Row],[Adj Close]]/AI869-1)</f>
        <v/>
      </c>
      <c r="AK868" s="29">
        <v>38306</v>
      </c>
      <c r="AM868" s="33" t="str">
        <f>IF(ISBLANK(AL869),"",Short2[[#This Row],[Adj Close]]/AL869-1)</f>
        <v/>
      </c>
    </row>
    <row r="869" spans="1:39" x14ac:dyDescent="0.25">
      <c r="A869" s="37">
        <v>38299</v>
      </c>
      <c r="B869" s="39">
        <v>1184.170044</v>
      </c>
      <c r="C869" s="36">
        <f>IF(ISBLANK(B870), "", GSPC[[#This Row],[Adj Close]]/B870-1)</f>
        <v>1.5435141806815267E-2</v>
      </c>
      <c r="D869" s="37">
        <v>38299</v>
      </c>
      <c r="E869"/>
      <c r="F869" s="36" t="str">
        <f>IF(ISBLANK(E870), "", Long0[[#This Row],[Adj Close]]/E870-1)</f>
        <v/>
      </c>
      <c r="G869" s="29">
        <v>38299</v>
      </c>
      <c r="H869"/>
      <c r="I869" s="33" t="str">
        <f>IF(ISBLANK(H870),"",Long1[[#This Row],[Adj Close]]/H870-1)</f>
        <v/>
      </c>
      <c r="J869" s="37">
        <v>38299</v>
      </c>
      <c r="K869"/>
      <c r="L869" s="36" t="str">
        <f>IF(ISBLANK(K870),"",Long2[[#This Row],[Adj Close]]/K870-1)</f>
        <v/>
      </c>
      <c r="M869" s="29">
        <v>38299</v>
      </c>
      <c r="O869" s="33" t="str">
        <f>IF(ISBLANK(N870),"",Long3[[#This Row],[Adj Close]]/N870-1)</f>
        <v/>
      </c>
      <c r="P869" s="37">
        <v>38299</v>
      </c>
      <c r="R869" s="36" t="str">
        <f>IF(ISBLANK(Q870),"",Long4[[#This Row],[Adj Close]]/Q870-1)</f>
        <v/>
      </c>
      <c r="V869" s="37">
        <v>38299</v>
      </c>
      <c r="X869" s="36" t="str">
        <f>IF(ISBLANK(W870),"",Long6[[#This Row],[Adj Close]]/W870-1)</f>
        <v/>
      </c>
      <c r="AH869" s="37">
        <v>38299</v>
      </c>
      <c r="AJ869" s="36" t="str">
        <f>IF(ISBLANK(AI870),"",Short1[[#This Row],[Adj Close]]/AI870-1)</f>
        <v/>
      </c>
      <c r="AK869" s="29">
        <v>38299</v>
      </c>
      <c r="AM869" s="33" t="str">
        <f>IF(ISBLANK(AL870),"",Short2[[#This Row],[Adj Close]]/AL870-1)</f>
        <v/>
      </c>
    </row>
    <row r="870" spans="1:39" x14ac:dyDescent="0.25">
      <c r="A870" s="37">
        <v>38292</v>
      </c>
      <c r="B870" s="39">
        <v>1166.170044</v>
      </c>
      <c r="C870" s="36">
        <f>IF(ISBLANK(B871), "", GSPC[[#This Row],[Adj Close]]/B871-1)</f>
        <v>3.1826309112979123E-2</v>
      </c>
      <c r="D870" s="37">
        <v>38292</v>
      </c>
      <c r="E870"/>
      <c r="F870" s="36" t="str">
        <f>IF(ISBLANK(E871), "", Long0[[#This Row],[Adj Close]]/E871-1)</f>
        <v/>
      </c>
      <c r="G870" s="29">
        <v>38292</v>
      </c>
      <c r="H870"/>
      <c r="I870" s="33" t="str">
        <f>IF(ISBLANK(H871),"",Long1[[#This Row],[Adj Close]]/H871-1)</f>
        <v/>
      </c>
      <c r="J870" s="37">
        <v>38292</v>
      </c>
      <c r="K870"/>
      <c r="L870" s="36" t="str">
        <f>IF(ISBLANK(K871),"",Long2[[#This Row],[Adj Close]]/K871-1)</f>
        <v/>
      </c>
      <c r="M870" s="29">
        <v>38292</v>
      </c>
      <c r="O870" s="33" t="str">
        <f>IF(ISBLANK(N871),"",Long3[[#This Row],[Adj Close]]/N871-1)</f>
        <v/>
      </c>
      <c r="P870" s="37">
        <v>38292</v>
      </c>
      <c r="R870" s="36" t="str">
        <f>IF(ISBLANK(Q871),"",Long4[[#This Row],[Adj Close]]/Q871-1)</f>
        <v/>
      </c>
      <c r="V870" s="37">
        <v>38292</v>
      </c>
      <c r="X870" s="36" t="str">
        <f>IF(ISBLANK(W871),"",Long6[[#This Row],[Adj Close]]/W871-1)</f>
        <v/>
      </c>
      <c r="AH870" s="37">
        <v>38292</v>
      </c>
      <c r="AJ870" s="36" t="str">
        <f>IF(ISBLANK(AI871),"",Short1[[#This Row],[Adj Close]]/AI871-1)</f>
        <v/>
      </c>
      <c r="AK870" s="29">
        <v>38292</v>
      </c>
      <c r="AM870" s="33" t="str">
        <f>IF(ISBLANK(AL871),"",Short2[[#This Row],[Adj Close]]/AL871-1)</f>
        <v/>
      </c>
    </row>
    <row r="871" spans="1:39" x14ac:dyDescent="0.25">
      <c r="A871" s="37">
        <v>38285</v>
      </c>
      <c r="B871" s="39">
        <v>1130.1999510000001</v>
      </c>
      <c r="C871" s="36">
        <f>IF(ISBLANK(B872), "", GSPC[[#This Row],[Adj Close]]/B872-1)</f>
        <v>3.144903107898811E-2</v>
      </c>
      <c r="D871" s="37">
        <v>38285</v>
      </c>
      <c r="E871"/>
      <c r="F871" s="36" t="str">
        <f>IF(ISBLANK(E872), "", Long0[[#This Row],[Adj Close]]/E872-1)</f>
        <v/>
      </c>
      <c r="G871" s="29">
        <v>38285</v>
      </c>
      <c r="H871"/>
      <c r="I871" s="33" t="str">
        <f>IF(ISBLANK(H872),"",Long1[[#This Row],[Adj Close]]/H872-1)</f>
        <v/>
      </c>
      <c r="J871" s="37">
        <v>38285</v>
      </c>
      <c r="K871"/>
      <c r="L871" s="36" t="str">
        <f>IF(ISBLANK(K872),"",Long2[[#This Row],[Adj Close]]/K872-1)</f>
        <v/>
      </c>
      <c r="M871" s="29">
        <v>38285</v>
      </c>
      <c r="O871" s="33" t="str">
        <f>IF(ISBLANK(N872),"",Long3[[#This Row],[Adj Close]]/N872-1)</f>
        <v/>
      </c>
      <c r="P871" s="37">
        <v>38285</v>
      </c>
      <c r="R871" s="36" t="str">
        <f>IF(ISBLANK(Q872),"",Long4[[#This Row],[Adj Close]]/Q872-1)</f>
        <v/>
      </c>
      <c r="V871" s="37">
        <v>38285</v>
      </c>
      <c r="X871" s="36" t="str">
        <f>IF(ISBLANK(W872),"",Long6[[#This Row],[Adj Close]]/W872-1)</f>
        <v/>
      </c>
      <c r="AH871" s="37">
        <v>38285</v>
      </c>
      <c r="AJ871" s="36" t="str">
        <f>IF(ISBLANK(AI872),"",Short1[[#This Row],[Adj Close]]/AI872-1)</f>
        <v/>
      </c>
      <c r="AK871" s="29">
        <v>38285</v>
      </c>
      <c r="AM871" s="33" t="str">
        <f>IF(ISBLANK(AL872),"",Short2[[#This Row],[Adj Close]]/AL872-1)</f>
        <v/>
      </c>
    </row>
    <row r="872" spans="1:39" x14ac:dyDescent="0.25">
      <c r="A872" s="37">
        <v>38278</v>
      </c>
      <c r="B872" s="39">
        <v>1095.73999</v>
      </c>
      <c r="C872" s="36">
        <f>IF(ISBLANK(B873), "", GSPC[[#This Row],[Adj Close]]/B873-1)</f>
        <v>-1.124342316452609E-2</v>
      </c>
      <c r="D872" s="37">
        <v>38278</v>
      </c>
      <c r="E872"/>
      <c r="F872" s="36" t="str">
        <f>IF(ISBLANK(E873), "", Long0[[#This Row],[Adj Close]]/E873-1)</f>
        <v/>
      </c>
      <c r="G872" s="29">
        <v>38278</v>
      </c>
      <c r="H872"/>
      <c r="I872" s="33" t="str">
        <f>IF(ISBLANK(H873),"",Long1[[#This Row],[Adj Close]]/H873-1)</f>
        <v/>
      </c>
      <c r="J872" s="37">
        <v>38278</v>
      </c>
      <c r="K872"/>
      <c r="L872" s="36" t="str">
        <f>IF(ISBLANK(K873),"",Long2[[#This Row],[Adj Close]]/K873-1)</f>
        <v/>
      </c>
      <c r="M872" s="29">
        <v>38278</v>
      </c>
      <c r="O872" s="33" t="str">
        <f>IF(ISBLANK(N873),"",Long3[[#This Row],[Adj Close]]/N873-1)</f>
        <v/>
      </c>
      <c r="P872" s="37">
        <v>38278</v>
      </c>
      <c r="R872" s="36" t="str">
        <f>IF(ISBLANK(Q873),"",Long4[[#This Row],[Adj Close]]/Q873-1)</f>
        <v/>
      </c>
      <c r="V872" s="37">
        <v>38278</v>
      </c>
      <c r="X872" s="36" t="str">
        <f>IF(ISBLANK(W873),"",Long6[[#This Row],[Adj Close]]/W873-1)</f>
        <v/>
      </c>
      <c r="AH872" s="37">
        <v>38278</v>
      </c>
      <c r="AJ872" s="36" t="str">
        <f>IF(ISBLANK(AI873),"",Short1[[#This Row],[Adj Close]]/AI873-1)</f>
        <v/>
      </c>
      <c r="AK872" s="29">
        <v>38278</v>
      </c>
      <c r="AM872" s="33" t="str">
        <f>IF(ISBLANK(AL873),"",Short2[[#This Row],[Adj Close]]/AL873-1)</f>
        <v/>
      </c>
    </row>
    <row r="873" spans="1:39" x14ac:dyDescent="0.25">
      <c r="A873" s="37">
        <v>38271</v>
      </c>
      <c r="B873" s="39">
        <v>1108.1999510000001</v>
      </c>
      <c r="C873" s="36">
        <f>IF(ISBLANK(B874), "", GSPC[[#This Row],[Adj Close]]/B874-1)</f>
        <v>-1.2422749223500285E-2</v>
      </c>
      <c r="D873" s="37">
        <v>38271</v>
      </c>
      <c r="E873"/>
      <c r="F873" s="36" t="str">
        <f>IF(ISBLANK(E874), "", Long0[[#This Row],[Adj Close]]/E874-1)</f>
        <v/>
      </c>
      <c r="G873" s="29">
        <v>38271</v>
      </c>
      <c r="H873"/>
      <c r="I873" s="33" t="str">
        <f>IF(ISBLANK(H874),"",Long1[[#This Row],[Adj Close]]/H874-1)</f>
        <v/>
      </c>
      <c r="J873" s="37">
        <v>38271</v>
      </c>
      <c r="K873"/>
      <c r="L873" s="36" t="str">
        <f>IF(ISBLANK(K874),"",Long2[[#This Row],[Adj Close]]/K874-1)</f>
        <v/>
      </c>
      <c r="M873" s="29">
        <v>38271</v>
      </c>
      <c r="O873" s="33" t="str">
        <f>IF(ISBLANK(N874),"",Long3[[#This Row],[Adj Close]]/N874-1)</f>
        <v/>
      </c>
      <c r="P873" s="37">
        <v>38271</v>
      </c>
      <c r="R873" s="36" t="str">
        <f>IF(ISBLANK(Q874),"",Long4[[#This Row],[Adj Close]]/Q874-1)</f>
        <v/>
      </c>
      <c r="V873" s="37">
        <v>38271</v>
      </c>
      <c r="X873" s="36" t="str">
        <f>IF(ISBLANK(W874),"",Long6[[#This Row],[Adj Close]]/W874-1)</f>
        <v/>
      </c>
      <c r="AH873" s="37">
        <v>38271</v>
      </c>
      <c r="AJ873" s="36" t="str">
        <f>IF(ISBLANK(AI874),"",Short1[[#This Row],[Adj Close]]/AI874-1)</f>
        <v/>
      </c>
      <c r="AK873" s="29">
        <v>38271</v>
      </c>
      <c r="AM873" s="33" t="str">
        <f>IF(ISBLANK(AL874),"",Short2[[#This Row],[Adj Close]]/AL874-1)</f>
        <v/>
      </c>
    </row>
    <row r="874" spans="1:39" x14ac:dyDescent="0.25">
      <c r="A874" s="37">
        <v>38264</v>
      </c>
      <c r="B874" s="39">
        <v>1122.1400149999999</v>
      </c>
      <c r="C874" s="36">
        <f>IF(ISBLANK(B875), "", GSPC[[#This Row],[Adj Close]]/B875-1)</f>
        <v>-8.2721917808219469E-3</v>
      </c>
      <c r="D874" s="37">
        <v>38264</v>
      </c>
      <c r="E874"/>
      <c r="F874" s="36" t="str">
        <f>IF(ISBLANK(E875), "", Long0[[#This Row],[Adj Close]]/E875-1)</f>
        <v/>
      </c>
      <c r="G874" s="29">
        <v>38264</v>
      </c>
      <c r="H874"/>
      <c r="I874" s="33" t="str">
        <f>IF(ISBLANK(H875),"",Long1[[#This Row],[Adj Close]]/H875-1)</f>
        <v/>
      </c>
      <c r="J874" s="37">
        <v>38264</v>
      </c>
      <c r="K874"/>
      <c r="L874" s="36" t="str">
        <f>IF(ISBLANK(K875),"",Long2[[#This Row],[Adj Close]]/K875-1)</f>
        <v/>
      </c>
      <c r="M874" s="29">
        <v>38264</v>
      </c>
      <c r="O874" s="33" t="str">
        <f>IF(ISBLANK(N875),"",Long3[[#This Row],[Adj Close]]/N875-1)</f>
        <v/>
      </c>
      <c r="P874" s="37">
        <v>38264</v>
      </c>
      <c r="R874" s="36" t="str">
        <f>IF(ISBLANK(Q875),"",Long4[[#This Row],[Adj Close]]/Q875-1)</f>
        <v/>
      </c>
      <c r="V874" s="37">
        <v>38264</v>
      </c>
      <c r="X874" s="36" t="str">
        <f>IF(ISBLANK(W875),"",Long6[[#This Row],[Adj Close]]/W875-1)</f>
        <v/>
      </c>
      <c r="AH874" s="37">
        <v>38264</v>
      </c>
      <c r="AJ874" s="36" t="str">
        <f>IF(ISBLANK(AI875),"",Short1[[#This Row],[Adj Close]]/AI875-1)</f>
        <v/>
      </c>
      <c r="AK874" s="29">
        <v>38264</v>
      </c>
      <c r="AM874" s="33" t="str">
        <f>IF(ISBLANK(AL875),"",Short2[[#This Row],[Adj Close]]/AL875-1)</f>
        <v/>
      </c>
    </row>
    <row r="875" spans="1:39" x14ac:dyDescent="0.25">
      <c r="A875" s="37">
        <v>38257</v>
      </c>
      <c r="B875" s="39">
        <v>1131.5</v>
      </c>
      <c r="C875" s="36">
        <f>IF(ISBLANK(B876), "", GSPC[[#This Row],[Adj Close]]/B876-1)</f>
        <v>1.9268374565606594E-2</v>
      </c>
      <c r="D875" s="37">
        <v>38257</v>
      </c>
      <c r="E875"/>
      <c r="F875" s="36" t="str">
        <f>IF(ISBLANK(E876), "", Long0[[#This Row],[Adj Close]]/E876-1)</f>
        <v/>
      </c>
      <c r="G875" s="29">
        <v>38257</v>
      </c>
      <c r="H875"/>
      <c r="I875" s="33" t="str">
        <f>IF(ISBLANK(H876),"",Long1[[#This Row],[Adj Close]]/H876-1)</f>
        <v/>
      </c>
      <c r="J875" s="37">
        <v>38257</v>
      </c>
      <c r="K875"/>
      <c r="L875" s="36" t="str">
        <f>IF(ISBLANK(K876),"",Long2[[#This Row],[Adj Close]]/K876-1)</f>
        <v/>
      </c>
      <c r="M875" s="29">
        <v>38257</v>
      </c>
      <c r="O875" s="33" t="str">
        <f>IF(ISBLANK(N876),"",Long3[[#This Row],[Adj Close]]/N876-1)</f>
        <v/>
      </c>
      <c r="P875" s="37">
        <v>38257</v>
      </c>
      <c r="R875" s="36" t="str">
        <f>IF(ISBLANK(Q876),"",Long4[[#This Row],[Adj Close]]/Q876-1)</f>
        <v/>
      </c>
      <c r="V875" s="37">
        <v>38257</v>
      </c>
      <c r="X875" s="36" t="str">
        <f>IF(ISBLANK(W876),"",Long6[[#This Row],[Adj Close]]/W876-1)</f>
        <v/>
      </c>
      <c r="AH875" s="37">
        <v>38257</v>
      </c>
      <c r="AJ875" s="36" t="str">
        <f>IF(ISBLANK(AI876),"",Short1[[#This Row],[Adj Close]]/AI876-1)</f>
        <v/>
      </c>
      <c r="AK875" s="29">
        <v>38257</v>
      </c>
      <c r="AM875" s="33" t="str">
        <f>IF(ISBLANK(AL876),"",Short2[[#This Row],[Adj Close]]/AL876-1)</f>
        <v/>
      </c>
    </row>
    <row r="876" spans="1:39" x14ac:dyDescent="0.25">
      <c r="A876" s="37">
        <v>38250</v>
      </c>
      <c r="B876" s="39">
        <v>1110.1099850000001</v>
      </c>
      <c r="C876" s="36">
        <f>IF(ISBLANK(B877), "", GSPC[[#This Row],[Adj Close]]/B877-1)</f>
        <v>-1.6339606751459068E-2</v>
      </c>
      <c r="D876" s="37">
        <v>38250</v>
      </c>
      <c r="E876"/>
      <c r="F876" s="36" t="str">
        <f>IF(ISBLANK(E877), "", Long0[[#This Row],[Adj Close]]/E877-1)</f>
        <v/>
      </c>
      <c r="G876" s="29">
        <v>38250</v>
      </c>
      <c r="H876"/>
      <c r="I876" s="33" t="str">
        <f>IF(ISBLANK(H877),"",Long1[[#This Row],[Adj Close]]/H877-1)</f>
        <v/>
      </c>
      <c r="J876" s="37">
        <v>38250</v>
      </c>
      <c r="K876"/>
      <c r="L876" s="36" t="str">
        <f>IF(ISBLANK(K877),"",Long2[[#This Row],[Adj Close]]/K877-1)</f>
        <v/>
      </c>
      <c r="M876" s="29">
        <v>38250</v>
      </c>
      <c r="O876" s="33" t="str">
        <f>IF(ISBLANK(N877),"",Long3[[#This Row],[Adj Close]]/N877-1)</f>
        <v/>
      </c>
      <c r="P876" s="37">
        <v>38250</v>
      </c>
      <c r="R876" s="36" t="str">
        <f>IF(ISBLANK(Q877),"",Long4[[#This Row],[Adj Close]]/Q877-1)</f>
        <v/>
      </c>
      <c r="V876" s="37">
        <v>38250</v>
      </c>
      <c r="X876" s="36" t="str">
        <f>IF(ISBLANK(W877),"",Long6[[#This Row],[Adj Close]]/W877-1)</f>
        <v/>
      </c>
      <c r="AH876" s="37">
        <v>38250</v>
      </c>
      <c r="AJ876" s="36" t="str">
        <f>IF(ISBLANK(AI877),"",Short1[[#This Row],[Adj Close]]/AI877-1)</f>
        <v/>
      </c>
      <c r="AK876" s="29">
        <v>38250</v>
      </c>
      <c r="AM876" s="33" t="str">
        <f>IF(ISBLANK(AL877),"",Short2[[#This Row],[Adj Close]]/AL877-1)</f>
        <v/>
      </c>
    </row>
    <row r="877" spans="1:39" x14ac:dyDescent="0.25">
      <c r="A877" s="37">
        <v>38243</v>
      </c>
      <c r="B877" s="39">
        <v>1128.5500489999999</v>
      </c>
      <c r="C877" s="36">
        <f>IF(ISBLANK(B878), "", GSPC[[#This Row],[Adj Close]]/B878-1)</f>
        <v>4.1195145728711857E-3</v>
      </c>
      <c r="D877" s="37">
        <v>38243</v>
      </c>
      <c r="E877"/>
      <c r="F877" s="36" t="str">
        <f>IF(ISBLANK(E878), "", Long0[[#This Row],[Adj Close]]/E878-1)</f>
        <v/>
      </c>
      <c r="G877" s="29">
        <v>38243</v>
      </c>
      <c r="H877"/>
      <c r="I877" s="33" t="str">
        <f>IF(ISBLANK(H878),"",Long1[[#This Row],[Adj Close]]/H878-1)</f>
        <v/>
      </c>
      <c r="J877" s="37">
        <v>38243</v>
      </c>
      <c r="K877"/>
      <c r="L877" s="36" t="str">
        <f>IF(ISBLANK(K878),"",Long2[[#This Row],[Adj Close]]/K878-1)</f>
        <v/>
      </c>
      <c r="M877" s="29">
        <v>38243</v>
      </c>
      <c r="O877" s="33" t="str">
        <f>IF(ISBLANK(N878),"",Long3[[#This Row],[Adj Close]]/N878-1)</f>
        <v/>
      </c>
      <c r="P877" s="37">
        <v>38243</v>
      </c>
      <c r="R877" s="36" t="str">
        <f>IF(ISBLANK(Q878),"",Long4[[#This Row],[Adj Close]]/Q878-1)</f>
        <v/>
      </c>
      <c r="V877" s="37">
        <v>38243</v>
      </c>
      <c r="X877" s="36" t="str">
        <f>IF(ISBLANK(W878),"",Long6[[#This Row],[Adj Close]]/W878-1)</f>
        <v/>
      </c>
      <c r="AH877" s="37">
        <v>38243</v>
      </c>
      <c r="AJ877" s="36" t="str">
        <f>IF(ISBLANK(AI878),"",Short1[[#This Row],[Adj Close]]/AI878-1)</f>
        <v/>
      </c>
      <c r="AK877" s="29">
        <v>38243</v>
      </c>
      <c r="AM877" s="33" t="str">
        <f>IF(ISBLANK(AL878),"",Short2[[#This Row],[Adj Close]]/AL878-1)</f>
        <v/>
      </c>
    </row>
    <row r="878" spans="1:39" x14ac:dyDescent="0.25">
      <c r="A878" s="37">
        <v>38236</v>
      </c>
      <c r="B878" s="39">
        <v>1123.920044</v>
      </c>
      <c r="C878" s="36">
        <f>IF(ISBLANK(B879), "", GSPC[[#This Row],[Adj Close]]/B879-1)</f>
        <v>9.2400877794236447E-3</v>
      </c>
      <c r="D878" s="37">
        <v>38236</v>
      </c>
      <c r="E878"/>
      <c r="F878" s="36" t="str">
        <f>IF(ISBLANK(E879), "", Long0[[#This Row],[Adj Close]]/E879-1)</f>
        <v/>
      </c>
      <c r="G878" s="29">
        <v>38236</v>
      </c>
      <c r="H878"/>
      <c r="I878" s="33" t="str">
        <f>IF(ISBLANK(H879),"",Long1[[#This Row],[Adj Close]]/H879-1)</f>
        <v/>
      </c>
      <c r="J878" s="37">
        <v>38236</v>
      </c>
      <c r="K878"/>
      <c r="L878" s="36" t="str">
        <f>IF(ISBLANK(K879),"",Long2[[#This Row],[Adj Close]]/K879-1)</f>
        <v/>
      </c>
      <c r="M878" s="29">
        <v>38236</v>
      </c>
      <c r="O878" s="33" t="str">
        <f>IF(ISBLANK(N879),"",Long3[[#This Row],[Adj Close]]/N879-1)</f>
        <v/>
      </c>
      <c r="P878" s="37">
        <v>38236</v>
      </c>
      <c r="R878" s="36" t="str">
        <f>IF(ISBLANK(Q879),"",Long4[[#This Row],[Adj Close]]/Q879-1)</f>
        <v/>
      </c>
      <c r="V878" s="37">
        <v>38236</v>
      </c>
      <c r="X878" s="36" t="str">
        <f>IF(ISBLANK(W879),"",Long6[[#This Row],[Adj Close]]/W879-1)</f>
        <v/>
      </c>
      <c r="AH878" s="37">
        <v>38236</v>
      </c>
      <c r="AJ878" s="36" t="str">
        <f>IF(ISBLANK(AI879),"",Short1[[#This Row],[Adj Close]]/AI879-1)</f>
        <v/>
      </c>
      <c r="AK878" s="29">
        <v>38236</v>
      </c>
      <c r="AM878" s="33" t="str">
        <f>IF(ISBLANK(AL879),"",Short2[[#This Row],[Adj Close]]/AL879-1)</f>
        <v/>
      </c>
    </row>
    <row r="879" spans="1:39" x14ac:dyDescent="0.25">
      <c r="A879" s="37">
        <v>38229</v>
      </c>
      <c r="B879" s="39">
        <v>1113.630005</v>
      </c>
      <c r="C879" s="36">
        <f>IF(ISBLANK(B880), "", GSPC[[#This Row],[Adj Close]]/B880-1)</f>
        <v>5.2898931133738003E-3</v>
      </c>
      <c r="D879" s="37">
        <v>38229</v>
      </c>
      <c r="E879"/>
      <c r="F879" s="36" t="str">
        <f>IF(ISBLANK(E880), "", Long0[[#This Row],[Adj Close]]/E880-1)</f>
        <v/>
      </c>
      <c r="G879" s="29">
        <v>38229</v>
      </c>
      <c r="H879"/>
      <c r="I879" s="33" t="str">
        <f>IF(ISBLANK(H880),"",Long1[[#This Row],[Adj Close]]/H880-1)</f>
        <v/>
      </c>
      <c r="J879" s="37">
        <v>38229</v>
      </c>
      <c r="K879"/>
      <c r="L879" s="36" t="str">
        <f>IF(ISBLANK(K880),"",Long2[[#This Row],[Adj Close]]/K880-1)</f>
        <v/>
      </c>
      <c r="M879" s="29">
        <v>38229</v>
      </c>
      <c r="O879" s="33" t="str">
        <f>IF(ISBLANK(N880),"",Long3[[#This Row],[Adj Close]]/N880-1)</f>
        <v/>
      </c>
      <c r="P879" s="37">
        <v>38229</v>
      </c>
      <c r="R879" s="36" t="str">
        <f>IF(ISBLANK(Q880),"",Long4[[#This Row],[Adj Close]]/Q880-1)</f>
        <v/>
      </c>
      <c r="V879" s="37">
        <v>38229</v>
      </c>
      <c r="X879" s="36" t="str">
        <f>IF(ISBLANK(W880),"",Long6[[#This Row],[Adj Close]]/W880-1)</f>
        <v/>
      </c>
      <c r="AH879" s="37">
        <v>38229</v>
      </c>
      <c r="AJ879" s="36" t="str">
        <f>IF(ISBLANK(AI880),"",Short1[[#This Row],[Adj Close]]/AI880-1)</f>
        <v/>
      </c>
      <c r="AK879" s="29">
        <v>38229</v>
      </c>
      <c r="AM879" s="33" t="str">
        <f>IF(ISBLANK(AL880),"",Short2[[#This Row],[Adj Close]]/AL880-1)</f>
        <v/>
      </c>
    </row>
    <row r="880" spans="1:39" x14ac:dyDescent="0.25">
      <c r="A880" s="37">
        <v>38222</v>
      </c>
      <c r="B880" s="39">
        <v>1107.7700199999999</v>
      </c>
      <c r="C880" s="36">
        <f>IF(ISBLANK(B881), "", GSPC[[#This Row],[Adj Close]]/B881-1)</f>
        <v>8.5765413628051679E-3</v>
      </c>
      <c r="D880" s="37">
        <v>38222</v>
      </c>
      <c r="E880"/>
      <c r="F880" s="36" t="str">
        <f>IF(ISBLANK(E881), "", Long0[[#This Row],[Adj Close]]/E881-1)</f>
        <v/>
      </c>
      <c r="G880" s="29">
        <v>38222</v>
      </c>
      <c r="H880"/>
      <c r="I880" s="33" t="str">
        <f>IF(ISBLANK(H881),"",Long1[[#This Row],[Adj Close]]/H881-1)</f>
        <v/>
      </c>
      <c r="J880" s="37">
        <v>38222</v>
      </c>
      <c r="K880"/>
      <c r="L880" s="36" t="str">
        <f>IF(ISBLANK(K881),"",Long2[[#This Row],[Adj Close]]/K881-1)</f>
        <v/>
      </c>
      <c r="M880" s="29">
        <v>38222</v>
      </c>
      <c r="O880" s="33" t="str">
        <f>IF(ISBLANK(N881),"",Long3[[#This Row],[Adj Close]]/N881-1)</f>
        <v/>
      </c>
      <c r="P880" s="37">
        <v>38222</v>
      </c>
      <c r="R880" s="36" t="str">
        <f>IF(ISBLANK(Q881),"",Long4[[#This Row],[Adj Close]]/Q881-1)</f>
        <v/>
      </c>
      <c r="V880" s="37">
        <v>38222</v>
      </c>
      <c r="X880" s="36" t="str">
        <f>IF(ISBLANK(W881),"",Long6[[#This Row],[Adj Close]]/W881-1)</f>
        <v/>
      </c>
      <c r="AH880" s="37">
        <v>38222</v>
      </c>
      <c r="AJ880" s="36" t="str">
        <f>IF(ISBLANK(AI881),"",Short1[[#This Row],[Adj Close]]/AI881-1)</f>
        <v/>
      </c>
      <c r="AK880" s="29">
        <v>38222</v>
      </c>
      <c r="AM880" s="33" t="str">
        <f>IF(ISBLANK(AL881),"",Short2[[#This Row],[Adj Close]]/AL881-1)</f>
        <v/>
      </c>
    </row>
    <row r="881" spans="1:39" x14ac:dyDescent="0.25">
      <c r="A881" s="37">
        <v>38215</v>
      </c>
      <c r="B881" s="39">
        <v>1098.349976</v>
      </c>
      <c r="C881" s="36">
        <f>IF(ISBLANK(B882), "", GSPC[[#This Row],[Adj Close]]/B882-1)</f>
        <v>3.1508194455389216E-2</v>
      </c>
      <c r="D881" s="37">
        <v>38215</v>
      </c>
      <c r="E881"/>
      <c r="F881" s="36" t="str">
        <f>IF(ISBLANK(E882), "", Long0[[#This Row],[Adj Close]]/E882-1)</f>
        <v/>
      </c>
      <c r="G881" s="29">
        <v>38215</v>
      </c>
      <c r="H881"/>
      <c r="I881" s="33" t="str">
        <f>IF(ISBLANK(H882),"",Long1[[#This Row],[Adj Close]]/H882-1)</f>
        <v/>
      </c>
      <c r="J881" s="37">
        <v>38215</v>
      </c>
      <c r="K881"/>
      <c r="L881" s="36" t="str">
        <f>IF(ISBLANK(K882),"",Long2[[#This Row],[Adj Close]]/K882-1)</f>
        <v/>
      </c>
      <c r="M881" s="29">
        <v>38215</v>
      </c>
      <c r="O881" s="33" t="str">
        <f>IF(ISBLANK(N882),"",Long3[[#This Row],[Adj Close]]/N882-1)</f>
        <v/>
      </c>
      <c r="P881" s="37">
        <v>38215</v>
      </c>
      <c r="R881" s="36" t="str">
        <f>IF(ISBLANK(Q882),"",Long4[[#This Row],[Adj Close]]/Q882-1)</f>
        <v/>
      </c>
      <c r="V881" s="37">
        <v>38215</v>
      </c>
      <c r="X881" s="36" t="str">
        <f>IF(ISBLANK(W882),"",Long6[[#This Row],[Adj Close]]/W882-1)</f>
        <v/>
      </c>
      <c r="AH881" s="37">
        <v>38215</v>
      </c>
      <c r="AJ881" s="36" t="str">
        <f>IF(ISBLANK(AI882),"",Short1[[#This Row],[Adj Close]]/AI882-1)</f>
        <v/>
      </c>
      <c r="AK881" s="29">
        <v>38215</v>
      </c>
      <c r="AM881" s="33" t="str">
        <f>IF(ISBLANK(AL882),"",Short2[[#This Row],[Adj Close]]/AL882-1)</f>
        <v/>
      </c>
    </row>
    <row r="882" spans="1:39" x14ac:dyDescent="0.25">
      <c r="A882" s="37">
        <v>38208</v>
      </c>
      <c r="B882" s="39">
        <v>1064.8000489999999</v>
      </c>
      <c r="C882" s="36">
        <f>IF(ISBLANK(B883), "", GSPC[[#This Row],[Adj Close]]/B883-1)</f>
        <v>7.8017051479362109E-4</v>
      </c>
      <c r="D882" s="37">
        <v>38208</v>
      </c>
      <c r="E882"/>
      <c r="F882" s="36" t="str">
        <f>IF(ISBLANK(E883), "", Long0[[#This Row],[Adj Close]]/E883-1)</f>
        <v/>
      </c>
      <c r="G882" s="29">
        <v>38208</v>
      </c>
      <c r="H882"/>
      <c r="I882" s="33" t="str">
        <f>IF(ISBLANK(H883),"",Long1[[#This Row],[Adj Close]]/H883-1)</f>
        <v/>
      </c>
      <c r="J882" s="37">
        <v>38208</v>
      </c>
      <c r="K882"/>
      <c r="L882" s="36" t="str">
        <f>IF(ISBLANK(K883),"",Long2[[#This Row],[Adj Close]]/K883-1)</f>
        <v/>
      </c>
      <c r="M882" s="29">
        <v>38208</v>
      </c>
      <c r="O882" s="33" t="str">
        <f>IF(ISBLANK(N883),"",Long3[[#This Row],[Adj Close]]/N883-1)</f>
        <v/>
      </c>
      <c r="P882" s="37">
        <v>38208</v>
      </c>
      <c r="R882" s="36" t="str">
        <f>IF(ISBLANK(Q883),"",Long4[[#This Row],[Adj Close]]/Q883-1)</f>
        <v/>
      </c>
      <c r="V882" s="37">
        <v>38208</v>
      </c>
      <c r="X882" s="36" t="str">
        <f>IF(ISBLANK(W883),"",Long6[[#This Row],[Adj Close]]/W883-1)</f>
        <v/>
      </c>
      <c r="AH882" s="37">
        <v>38208</v>
      </c>
      <c r="AJ882" s="36" t="str">
        <f>IF(ISBLANK(AI883),"",Short1[[#This Row],[Adj Close]]/AI883-1)</f>
        <v/>
      </c>
      <c r="AK882" s="29">
        <v>38208</v>
      </c>
      <c r="AM882" s="33" t="str">
        <f>IF(ISBLANK(AL883),"",Short2[[#This Row],[Adj Close]]/AL883-1)</f>
        <v/>
      </c>
    </row>
    <row r="883" spans="1:39" x14ac:dyDescent="0.25">
      <c r="A883" s="37">
        <v>38201</v>
      </c>
      <c r="B883" s="39">
        <v>1063.969971</v>
      </c>
      <c r="C883" s="36">
        <f>IF(ISBLANK(B884), "", GSPC[[#This Row],[Adj Close]]/B884-1)</f>
        <v>-3.4264605338628296E-2</v>
      </c>
      <c r="D883" s="37">
        <v>38201</v>
      </c>
      <c r="E883"/>
      <c r="F883" s="36" t="str">
        <f>IF(ISBLANK(E884), "", Long0[[#This Row],[Adj Close]]/E884-1)</f>
        <v/>
      </c>
      <c r="G883" s="29">
        <v>38201</v>
      </c>
      <c r="H883"/>
      <c r="I883" s="33" t="str">
        <f>IF(ISBLANK(H884),"",Long1[[#This Row],[Adj Close]]/H884-1)</f>
        <v/>
      </c>
      <c r="J883" s="37">
        <v>38201</v>
      </c>
      <c r="K883"/>
      <c r="L883" s="36" t="str">
        <f>IF(ISBLANK(K884),"",Long2[[#This Row],[Adj Close]]/K884-1)</f>
        <v/>
      </c>
      <c r="M883" s="29">
        <v>38201</v>
      </c>
      <c r="O883" s="33" t="str">
        <f>IF(ISBLANK(N884),"",Long3[[#This Row],[Adj Close]]/N884-1)</f>
        <v/>
      </c>
      <c r="P883" s="37">
        <v>38201</v>
      </c>
      <c r="R883" s="36" t="str">
        <f>IF(ISBLANK(Q884),"",Long4[[#This Row],[Adj Close]]/Q884-1)</f>
        <v/>
      </c>
      <c r="V883" s="37">
        <v>38201</v>
      </c>
      <c r="X883" s="36" t="str">
        <f>IF(ISBLANK(W884),"",Long6[[#This Row],[Adj Close]]/W884-1)</f>
        <v/>
      </c>
      <c r="AH883" s="37">
        <v>38201</v>
      </c>
      <c r="AJ883" s="36" t="str">
        <f>IF(ISBLANK(AI884),"",Short1[[#This Row],[Adj Close]]/AI884-1)</f>
        <v/>
      </c>
      <c r="AK883" s="29">
        <v>38201</v>
      </c>
      <c r="AM883" s="33" t="str">
        <f>IF(ISBLANK(AL884),"",Short2[[#This Row],[Adj Close]]/AL884-1)</f>
        <v/>
      </c>
    </row>
    <row r="884" spans="1:39" x14ac:dyDescent="0.25">
      <c r="A884" s="37">
        <v>38194</v>
      </c>
      <c r="B884" s="39">
        <v>1101.719971</v>
      </c>
      <c r="C884" s="36">
        <f>IF(ISBLANK(B885), "", GSPC[[#This Row],[Adj Close]]/B885-1)</f>
        <v>1.4288363745286192E-2</v>
      </c>
      <c r="D884" s="37">
        <v>38194</v>
      </c>
      <c r="E884"/>
      <c r="F884" s="36" t="str">
        <f>IF(ISBLANK(E885), "", Long0[[#This Row],[Adj Close]]/E885-1)</f>
        <v/>
      </c>
      <c r="G884" s="29">
        <v>38194</v>
      </c>
      <c r="H884"/>
      <c r="I884" s="33" t="str">
        <f>IF(ISBLANK(H885),"",Long1[[#This Row],[Adj Close]]/H885-1)</f>
        <v/>
      </c>
      <c r="J884" s="37">
        <v>38194</v>
      </c>
      <c r="K884"/>
      <c r="L884" s="36" t="str">
        <f>IF(ISBLANK(K885),"",Long2[[#This Row],[Adj Close]]/K885-1)</f>
        <v/>
      </c>
      <c r="M884" s="29">
        <v>38194</v>
      </c>
      <c r="O884" s="33" t="str">
        <f>IF(ISBLANK(N885),"",Long3[[#This Row],[Adj Close]]/N885-1)</f>
        <v/>
      </c>
      <c r="P884" s="37">
        <v>38194</v>
      </c>
      <c r="R884" s="36" t="str">
        <f>IF(ISBLANK(Q885),"",Long4[[#This Row],[Adj Close]]/Q885-1)</f>
        <v/>
      </c>
      <c r="V884" s="37">
        <v>38194</v>
      </c>
      <c r="X884" s="36" t="str">
        <f>IF(ISBLANK(W885),"",Long6[[#This Row],[Adj Close]]/W885-1)</f>
        <v/>
      </c>
      <c r="AH884" s="37">
        <v>38194</v>
      </c>
      <c r="AJ884" s="36" t="str">
        <f>IF(ISBLANK(AI885),"",Short1[[#This Row],[Adj Close]]/AI885-1)</f>
        <v/>
      </c>
      <c r="AK884" s="29">
        <v>38194</v>
      </c>
      <c r="AM884" s="33" t="str">
        <f>IF(ISBLANK(AL885),"",Short2[[#This Row],[Adj Close]]/AL885-1)</f>
        <v/>
      </c>
    </row>
    <row r="885" spans="1:39" x14ac:dyDescent="0.25">
      <c r="A885" s="37">
        <v>38187</v>
      </c>
      <c r="B885" s="39">
        <v>1086.1999510000001</v>
      </c>
      <c r="C885" s="36">
        <f>IF(ISBLANK(B886), "", GSPC[[#This Row],[Adj Close]]/B886-1)</f>
        <v>-1.3791721182436767E-2</v>
      </c>
      <c r="D885" s="37">
        <v>38187</v>
      </c>
      <c r="E885"/>
      <c r="F885" s="36" t="str">
        <f>IF(ISBLANK(E886), "", Long0[[#This Row],[Adj Close]]/E886-1)</f>
        <v/>
      </c>
      <c r="G885" s="29">
        <v>38187</v>
      </c>
      <c r="H885"/>
      <c r="I885" s="33" t="str">
        <f>IF(ISBLANK(H886),"",Long1[[#This Row],[Adj Close]]/H886-1)</f>
        <v/>
      </c>
      <c r="J885" s="37">
        <v>38187</v>
      </c>
      <c r="K885"/>
      <c r="L885" s="36" t="str">
        <f>IF(ISBLANK(K886),"",Long2[[#This Row],[Adj Close]]/K886-1)</f>
        <v/>
      </c>
      <c r="M885" s="29">
        <v>38187</v>
      </c>
      <c r="O885" s="33" t="str">
        <f>IF(ISBLANK(N886),"",Long3[[#This Row],[Adj Close]]/N886-1)</f>
        <v/>
      </c>
      <c r="P885" s="37">
        <v>38187</v>
      </c>
      <c r="R885" s="36" t="str">
        <f>IF(ISBLANK(Q886),"",Long4[[#This Row],[Adj Close]]/Q886-1)</f>
        <v/>
      </c>
      <c r="V885" s="37">
        <v>38187</v>
      </c>
      <c r="X885" s="36" t="str">
        <f>IF(ISBLANK(W886),"",Long6[[#This Row],[Adj Close]]/W886-1)</f>
        <v/>
      </c>
      <c r="AH885" s="37">
        <v>38187</v>
      </c>
      <c r="AJ885" s="36" t="str">
        <f>IF(ISBLANK(AI886),"",Short1[[#This Row],[Adj Close]]/AI886-1)</f>
        <v/>
      </c>
      <c r="AK885" s="29">
        <v>38187</v>
      </c>
      <c r="AM885" s="33" t="str">
        <f>IF(ISBLANK(AL886),"",Short2[[#This Row],[Adj Close]]/AL886-1)</f>
        <v/>
      </c>
    </row>
    <row r="886" spans="1:39" x14ac:dyDescent="0.25">
      <c r="A886" s="37">
        <v>38180</v>
      </c>
      <c r="B886" s="39">
        <v>1101.3900149999999</v>
      </c>
      <c r="C886" s="36">
        <f>IF(ISBLANK(B887), "", GSPC[[#This Row],[Adj Close]]/B887-1)</f>
        <v>-1.0262347925091841E-2</v>
      </c>
      <c r="D886" s="37">
        <v>38180</v>
      </c>
      <c r="E886"/>
      <c r="F886" s="36" t="str">
        <f>IF(ISBLANK(E887), "", Long0[[#This Row],[Adj Close]]/E887-1)</f>
        <v/>
      </c>
      <c r="G886" s="29">
        <v>38180</v>
      </c>
      <c r="H886"/>
      <c r="I886" s="33" t="str">
        <f>IF(ISBLANK(H887),"",Long1[[#This Row],[Adj Close]]/H887-1)</f>
        <v/>
      </c>
      <c r="J886" s="37">
        <v>38180</v>
      </c>
      <c r="K886"/>
      <c r="L886" s="36" t="str">
        <f>IF(ISBLANK(K887),"",Long2[[#This Row],[Adj Close]]/K887-1)</f>
        <v/>
      </c>
      <c r="M886" s="29">
        <v>38180</v>
      </c>
      <c r="O886" s="33" t="str">
        <f>IF(ISBLANK(N887),"",Long3[[#This Row],[Adj Close]]/N887-1)</f>
        <v/>
      </c>
      <c r="P886" s="37">
        <v>38180</v>
      </c>
      <c r="R886" s="36" t="str">
        <f>IF(ISBLANK(Q887),"",Long4[[#This Row],[Adj Close]]/Q887-1)</f>
        <v/>
      </c>
      <c r="V886" s="37">
        <v>38180</v>
      </c>
      <c r="X886" s="36" t="str">
        <f>IF(ISBLANK(W887),"",Long6[[#This Row],[Adj Close]]/W887-1)</f>
        <v/>
      </c>
      <c r="AH886" s="37">
        <v>38180</v>
      </c>
      <c r="AJ886" s="36" t="str">
        <f>IF(ISBLANK(AI887),"",Short1[[#This Row],[Adj Close]]/AI887-1)</f>
        <v/>
      </c>
      <c r="AK886" s="29">
        <v>38180</v>
      </c>
      <c r="AM886" s="33" t="str">
        <f>IF(ISBLANK(AL887),"",Short2[[#This Row],[Adj Close]]/AL887-1)</f>
        <v/>
      </c>
    </row>
    <row r="887" spans="1:39" x14ac:dyDescent="0.25">
      <c r="A887" s="37">
        <v>38173</v>
      </c>
      <c r="B887" s="39">
        <v>1112.8100589999999</v>
      </c>
      <c r="C887" s="36">
        <f>IF(ISBLANK(B888), "", GSPC[[#This Row],[Adj Close]]/B888-1)</f>
        <v>-1.1169512470589948E-2</v>
      </c>
      <c r="D887" s="37">
        <v>38173</v>
      </c>
      <c r="E887"/>
      <c r="F887" s="36" t="str">
        <f>IF(ISBLANK(E888), "", Long0[[#This Row],[Adj Close]]/E888-1)</f>
        <v/>
      </c>
      <c r="G887" s="29">
        <v>38173</v>
      </c>
      <c r="H887"/>
      <c r="I887" s="33" t="str">
        <f>IF(ISBLANK(H888),"",Long1[[#This Row],[Adj Close]]/H888-1)</f>
        <v/>
      </c>
      <c r="J887" s="37">
        <v>38173</v>
      </c>
      <c r="K887"/>
      <c r="L887" s="36" t="str">
        <f>IF(ISBLANK(K888),"",Long2[[#This Row],[Adj Close]]/K888-1)</f>
        <v/>
      </c>
      <c r="M887" s="29">
        <v>38173</v>
      </c>
      <c r="O887" s="33" t="str">
        <f>IF(ISBLANK(N888),"",Long3[[#This Row],[Adj Close]]/N888-1)</f>
        <v/>
      </c>
      <c r="P887" s="37">
        <v>38173</v>
      </c>
      <c r="R887" s="36" t="str">
        <f>IF(ISBLANK(Q888),"",Long4[[#This Row],[Adj Close]]/Q888-1)</f>
        <v/>
      </c>
      <c r="V887" s="37">
        <v>38173</v>
      </c>
      <c r="X887" s="36" t="str">
        <f>IF(ISBLANK(W888),"",Long6[[#This Row],[Adj Close]]/W888-1)</f>
        <v/>
      </c>
      <c r="AH887" s="37">
        <v>38173</v>
      </c>
      <c r="AJ887" s="36" t="str">
        <f>IF(ISBLANK(AI888),"",Short1[[#This Row],[Adj Close]]/AI888-1)</f>
        <v/>
      </c>
      <c r="AK887" s="29">
        <v>38173</v>
      </c>
      <c r="AM887" s="33" t="str">
        <f>IF(ISBLANK(AL888),"",Short2[[#This Row],[Adj Close]]/AL888-1)</f>
        <v/>
      </c>
    </row>
    <row r="888" spans="1:39" x14ac:dyDescent="0.25">
      <c r="A888" s="37">
        <v>38166</v>
      </c>
      <c r="B888" s="39">
        <v>1125.380005</v>
      </c>
      <c r="C888" s="36">
        <f>IF(ISBLANK(B889), "", GSPC[[#This Row],[Adj Close]]/B889-1)</f>
        <v>-7.9776174547645518E-3</v>
      </c>
      <c r="D888" s="37">
        <v>38166</v>
      </c>
      <c r="E888"/>
      <c r="F888" s="36" t="str">
        <f>IF(ISBLANK(E889), "", Long0[[#This Row],[Adj Close]]/E889-1)</f>
        <v/>
      </c>
      <c r="G888" s="29">
        <v>38166</v>
      </c>
      <c r="H888"/>
      <c r="I888" s="33" t="str">
        <f>IF(ISBLANK(H889),"",Long1[[#This Row],[Adj Close]]/H889-1)</f>
        <v/>
      </c>
      <c r="J888" s="37">
        <v>38166</v>
      </c>
      <c r="K888"/>
      <c r="L888" s="36" t="str">
        <f>IF(ISBLANK(K889),"",Long2[[#This Row],[Adj Close]]/K889-1)</f>
        <v/>
      </c>
      <c r="M888" s="29">
        <v>38166</v>
      </c>
      <c r="O888" s="33" t="str">
        <f>IF(ISBLANK(N889),"",Long3[[#This Row],[Adj Close]]/N889-1)</f>
        <v/>
      </c>
      <c r="P888" s="37">
        <v>38166</v>
      </c>
      <c r="R888" s="36" t="str">
        <f>IF(ISBLANK(Q889),"",Long4[[#This Row],[Adj Close]]/Q889-1)</f>
        <v/>
      </c>
      <c r="V888" s="37">
        <v>38166</v>
      </c>
      <c r="X888" s="36" t="str">
        <f>IF(ISBLANK(W889),"",Long6[[#This Row],[Adj Close]]/W889-1)</f>
        <v/>
      </c>
      <c r="AH888" s="37">
        <v>38166</v>
      </c>
      <c r="AJ888" s="36" t="str">
        <f>IF(ISBLANK(AI889),"",Short1[[#This Row],[Adj Close]]/AI889-1)</f>
        <v/>
      </c>
      <c r="AK888" s="29">
        <v>38166</v>
      </c>
      <c r="AM888" s="33" t="str">
        <f>IF(ISBLANK(AL889),"",Short2[[#This Row],[Adj Close]]/AL889-1)</f>
        <v/>
      </c>
    </row>
    <row r="889" spans="1:39" x14ac:dyDescent="0.25">
      <c r="A889" s="37">
        <v>38159</v>
      </c>
      <c r="B889" s="39">
        <v>1134.4300539999999</v>
      </c>
      <c r="C889" s="36">
        <f>IF(ISBLANK(B890), "", GSPC[[#This Row],[Adj Close]]/B890-1)</f>
        <v>-5.197846642387427E-4</v>
      </c>
      <c r="D889" s="37">
        <v>38159</v>
      </c>
      <c r="E889"/>
      <c r="F889" s="36" t="str">
        <f>IF(ISBLANK(E890), "", Long0[[#This Row],[Adj Close]]/E890-1)</f>
        <v/>
      </c>
      <c r="G889" s="29">
        <v>38159</v>
      </c>
      <c r="H889"/>
      <c r="I889" s="33" t="str">
        <f>IF(ISBLANK(H890),"",Long1[[#This Row],[Adj Close]]/H890-1)</f>
        <v/>
      </c>
      <c r="J889" s="37">
        <v>38159</v>
      </c>
      <c r="K889"/>
      <c r="L889" s="36" t="str">
        <f>IF(ISBLANK(K890),"",Long2[[#This Row],[Adj Close]]/K890-1)</f>
        <v/>
      </c>
      <c r="M889" s="29">
        <v>38159</v>
      </c>
      <c r="O889" s="33" t="str">
        <f>IF(ISBLANK(N890),"",Long3[[#This Row],[Adj Close]]/N890-1)</f>
        <v/>
      </c>
      <c r="P889" s="37">
        <v>38159</v>
      </c>
      <c r="R889" s="36" t="str">
        <f>IF(ISBLANK(Q890),"",Long4[[#This Row],[Adj Close]]/Q890-1)</f>
        <v/>
      </c>
      <c r="V889" s="37">
        <v>38159</v>
      </c>
      <c r="X889" s="36" t="str">
        <f>IF(ISBLANK(W890),"",Long6[[#This Row],[Adj Close]]/W890-1)</f>
        <v/>
      </c>
      <c r="AH889" s="37">
        <v>38159</v>
      </c>
      <c r="AJ889" s="36" t="str">
        <f>IF(ISBLANK(AI890),"",Short1[[#This Row],[Adj Close]]/AI890-1)</f>
        <v/>
      </c>
      <c r="AK889" s="29">
        <v>38159</v>
      </c>
      <c r="AM889" s="33" t="str">
        <f>IF(ISBLANK(AL890),"",Short2[[#This Row],[Adj Close]]/AL890-1)</f>
        <v/>
      </c>
    </row>
    <row r="890" spans="1:39" x14ac:dyDescent="0.25">
      <c r="A890" s="37">
        <v>38152</v>
      </c>
      <c r="B890" s="39">
        <v>1135.0200199999999</v>
      </c>
      <c r="C890" s="36">
        <f>IF(ISBLANK(B891), "", GSPC[[#This Row],[Adj Close]]/B891-1)</f>
        <v>-1.2758374941699291E-3</v>
      </c>
      <c r="D890" s="37">
        <v>38152</v>
      </c>
      <c r="E890"/>
      <c r="F890" s="36" t="str">
        <f>IF(ISBLANK(E891), "", Long0[[#This Row],[Adj Close]]/E891-1)</f>
        <v/>
      </c>
      <c r="G890" s="29">
        <v>38152</v>
      </c>
      <c r="H890"/>
      <c r="I890" s="33" t="str">
        <f>IF(ISBLANK(H891),"",Long1[[#This Row],[Adj Close]]/H891-1)</f>
        <v/>
      </c>
      <c r="J890" s="37">
        <v>38152</v>
      </c>
      <c r="K890"/>
      <c r="L890" s="36" t="str">
        <f>IF(ISBLANK(K891),"",Long2[[#This Row],[Adj Close]]/K891-1)</f>
        <v/>
      </c>
      <c r="M890" s="29">
        <v>38152</v>
      </c>
      <c r="O890" s="33" t="str">
        <f>IF(ISBLANK(N891),"",Long3[[#This Row],[Adj Close]]/N891-1)</f>
        <v/>
      </c>
      <c r="P890" s="37">
        <v>38152</v>
      </c>
      <c r="R890" s="36" t="str">
        <f>IF(ISBLANK(Q891),"",Long4[[#This Row],[Adj Close]]/Q891-1)</f>
        <v/>
      </c>
      <c r="V890" s="37">
        <v>38152</v>
      </c>
      <c r="X890" s="36" t="str">
        <f>IF(ISBLANK(W891),"",Long6[[#This Row],[Adj Close]]/W891-1)</f>
        <v/>
      </c>
      <c r="AH890" s="37">
        <v>38152</v>
      </c>
      <c r="AJ890" s="36" t="str">
        <f>IF(ISBLANK(AI891),"",Short1[[#This Row],[Adj Close]]/AI891-1)</f>
        <v/>
      </c>
      <c r="AK890" s="29">
        <v>38152</v>
      </c>
      <c r="AM890" s="33" t="str">
        <f>IF(ISBLANK(AL891),"",Short2[[#This Row],[Adj Close]]/AL891-1)</f>
        <v/>
      </c>
    </row>
    <row r="891" spans="1:39" x14ac:dyDescent="0.25">
      <c r="A891" s="37">
        <v>38145</v>
      </c>
      <c r="B891" s="39">
        <v>1136.469971</v>
      </c>
      <c r="C891" s="36">
        <f>IF(ISBLANK(B892), "", GSPC[[#This Row],[Adj Close]]/B892-1)</f>
        <v>1.2445408463251706E-2</v>
      </c>
      <c r="D891" s="37">
        <v>38145</v>
      </c>
      <c r="E891"/>
      <c r="F891" s="36" t="str">
        <f>IF(ISBLANK(E892), "", Long0[[#This Row],[Adj Close]]/E892-1)</f>
        <v/>
      </c>
      <c r="G891" s="29">
        <v>38145</v>
      </c>
      <c r="H891"/>
      <c r="I891" s="33" t="str">
        <f>IF(ISBLANK(H892),"",Long1[[#This Row],[Adj Close]]/H892-1)</f>
        <v/>
      </c>
      <c r="J891" s="37">
        <v>38145</v>
      </c>
      <c r="K891"/>
      <c r="L891" s="36" t="str">
        <f>IF(ISBLANK(K892),"",Long2[[#This Row],[Adj Close]]/K892-1)</f>
        <v/>
      </c>
      <c r="M891" s="29">
        <v>38145</v>
      </c>
      <c r="O891" s="33" t="str">
        <f>IF(ISBLANK(N892),"",Long3[[#This Row],[Adj Close]]/N892-1)</f>
        <v/>
      </c>
      <c r="P891" s="37">
        <v>38145</v>
      </c>
      <c r="R891" s="36" t="str">
        <f>IF(ISBLANK(Q892),"",Long4[[#This Row],[Adj Close]]/Q892-1)</f>
        <v/>
      </c>
      <c r="V891" s="37">
        <v>38145</v>
      </c>
      <c r="X891" s="36" t="str">
        <f>IF(ISBLANK(W892),"",Long6[[#This Row],[Adj Close]]/W892-1)</f>
        <v/>
      </c>
      <c r="AH891" s="37">
        <v>38145</v>
      </c>
      <c r="AJ891" s="36" t="str">
        <f>IF(ISBLANK(AI892),"",Short1[[#This Row],[Adj Close]]/AI892-1)</f>
        <v/>
      </c>
      <c r="AK891" s="29">
        <v>38145</v>
      </c>
      <c r="AM891" s="33" t="str">
        <f>IF(ISBLANK(AL892),"",Short2[[#This Row],[Adj Close]]/AL892-1)</f>
        <v/>
      </c>
    </row>
    <row r="892" spans="1:39" x14ac:dyDescent="0.25">
      <c r="A892" s="37">
        <v>38138</v>
      </c>
      <c r="B892" s="39">
        <v>1122.5</v>
      </c>
      <c r="C892" s="36">
        <f>IF(ISBLANK(B893), "", GSPC[[#This Row],[Adj Close]]/B893-1)</f>
        <v>1.6239657282237641E-3</v>
      </c>
      <c r="D892" s="37">
        <v>38138</v>
      </c>
      <c r="E892"/>
      <c r="F892" s="36" t="str">
        <f>IF(ISBLANK(E893), "", Long0[[#This Row],[Adj Close]]/E893-1)</f>
        <v/>
      </c>
      <c r="G892" s="29">
        <v>38138</v>
      </c>
      <c r="H892"/>
      <c r="I892" s="33" t="str">
        <f>IF(ISBLANK(H893),"",Long1[[#This Row],[Adj Close]]/H893-1)</f>
        <v/>
      </c>
      <c r="J892" s="37">
        <v>38138</v>
      </c>
      <c r="K892"/>
      <c r="L892" s="36" t="str">
        <f>IF(ISBLANK(K893),"",Long2[[#This Row],[Adj Close]]/K893-1)</f>
        <v/>
      </c>
      <c r="M892" s="29">
        <v>38138</v>
      </c>
      <c r="O892" s="33" t="str">
        <f>IF(ISBLANK(N893),"",Long3[[#This Row],[Adj Close]]/N893-1)</f>
        <v/>
      </c>
      <c r="P892" s="37">
        <v>38138</v>
      </c>
      <c r="R892" s="36" t="str">
        <f>IF(ISBLANK(Q893),"",Long4[[#This Row],[Adj Close]]/Q893-1)</f>
        <v/>
      </c>
      <c r="V892" s="37">
        <v>38138</v>
      </c>
      <c r="X892" s="36" t="str">
        <f>IF(ISBLANK(W893),"",Long6[[#This Row],[Adj Close]]/W893-1)</f>
        <v/>
      </c>
      <c r="AH892" s="37">
        <v>38138</v>
      </c>
      <c r="AJ892" s="36" t="str">
        <f>IF(ISBLANK(AI893),"",Short1[[#This Row],[Adj Close]]/AI893-1)</f>
        <v/>
      </c>
      <c r="AK892" s="29">
        <v>38138</v>
      </c>
      <c r="AM892" s="33" t="str">
        <f>IF(ISBLANK(AL893),"",Short2[[#This Row],[Adj Close]]/AL893-1)</f>
        <v/>
      </c>
    </row>
    <row r="893" spans="1:39" x14ac:dyDescent="0.25">
      <c r="A893" s="37">
        <v>38131</v>
      </c>
      <c r="B893" s="39">
        <v>1120.6800539999999</v>
      </c>
      <c r="C893" s="36">
        <f>IF(ISBLANK(B894), "", GSPC[[#This Row],[Adj Close]]/B894-1)</f>
        <v>2.4799730729741398E-2</v>
      </c>
      <c r="D893" s="37">
        <v>38131</v>
      </c>
      <c r="E893"/>
      <c r="F893" s="36" t="str">
        <f>IF(ISBLANK(E894), "", Long0[[#This Row],[Adj Close]]/E894-1)</f>
        <v/>
      </c>
      <c r="G893" s="29">
        <v>38131</v>
      </c>
      <c r="H893"/>
      <c r="I893" s="33" t="str">
        <f>IF(ISBLANK(H894),"",Long1[[#This Row],[Adj Close]]/H894-1)</f>
        <v/>
      </c>
      <c r="J893" s="37">
        <v>38131</v>
      </c>
      <c r="K893"/>
      <c r="L893" s="36" t="str">
        <f>IF(ISBLANK(K894),"",Long2[[#This Row],[Adj Close]]/K894-1)</f>
        <v/>
      </c>
      <c r="M893" s="29">
        <v>38131</v>
      </c>
      <c r="O893" s="33" t="str">
        <f>IF(ISBLANK(N894),"",Long3[[#This Row],[Adj Close]]/N894-1)</f>
        <v/>
      </c>
      <c r="P893" s="37">
        <v>38131</v>
      </c>
      <c r="R893" s="36" t="str">
        <f>IF(ISBLANK(Q894),"",Long4[[#This Row],[Adj Close]]/Q894-1)</f>
        <v/>
      </c>
      <c r="V893" s="37">
        <v>38131</v>
      </c>
      <c r="X893" s="36" t="str">
        <f>IF(ISBLANK(W894),"",Long6[[#This Row],[Adj Close]]/W894-1)</f>
        <v/>
      </c>
      <c r="AH893" s="37">
        <v>38131</v>
      </c>
      <c r="AJ893" s="36" t="str">
        <f>IF(ISBLANK(AI894),"",Short1[[#This Row],[Adj Close]]/AI894-1)</f>
        <v/>
      </c>
      <c r="AK893" s="29">
        <v>38131</v>
      </c>
      <c r="AM893" s="33" t="str">
        <f>IF(ISBLANK(AL894),"",Short2[[#This Row],[Adj Close]]/AL894-1)</f>
        <v/>
      </c>
    </row>
    <row r="894" spans="1:39" x14ac:dyDescent="0.25">
      <c r="A894" s="37">
        <v>38124</v>
      </c>
      <c r="B894" s="39">
        <v>1093.5600589999999</v>
      </c>
      <c r="C894" s="36">
        <f>IF(ISBLANK(B895), "", GSPC[[#This Row],[Adj Close]]/B895-1)</f>
        <v>-1.9529908694868592E-3</v>
      </c>
      <c r="D894" s="37">
        <v>38124</v>
      </c>
      <c r="E894"/>
      <c r="F894" s="36" t="str">
        <f>IF(ISBLANK(E895), "", Long0[[#This Row],[Adj Close]]/E895-1)</f>
        <v/>
      </c>
      <c r="G894" s="29">
        <v>38124</v>
      </c>
      <c r="H894"/>
      <c r="I894" s="33" t="str">
        <f>IF(ISBLANK(H895),"",Long1[[#This Row],[Adj Close]]/H895-1)</f>
        <v/>
      </c>
      <c r="J894" s="37">
        <v>38124</v>
      </c>
      <c r="K894"/>
      <c r="L894" s="36" t="str">
        <f>IF(ISBLANK(K895),"",Long2[[#This Row],[Adj Close]]/K895-1)</f>
        <v/>
      </c>
      <c r="M894" s="29">
        <v>38124</v>
      </c>
      <c r="O894" s="33" t="str">
        <f>IF(ISBLANK(N895),"",Long3[[#This Row],[Adj Close]]/N895-1)</f>
        <v/>
      </c>
      <c r="P894" s="37">
        <v>38124</v>
      </c>
      <c r="R894" s="36" t="str">
        <f>IF(ISBLANK(Q895),"",Long4[[#This Row],[Adj Close]]/Q895-1)</f>
        <v/>
      </c>
      <c r="V894" s="37">
        <v>38124</v>
      </c>
      <c r="X894" s="36" t="str">
        <f>IF(ISBLANK(W895),"",Long6[[#This Row],[Adj Close]]/W895-1)</f>
        <v/>
      </c>
      <c r="AH894" s="37">
        <v>38124</v>
      </c>
      <c r="AJ894" s="36" t="str">
        <f>IF(ISBLANK(AI895),"",Short1[[#This Row],[Adj Close]]/AI895-1)</f>
        <v/>
      </c>
      <c r="AK894" s="29">
        <v>38124</v>
      </c>
      <c r="AM894" s="33" t="str">
        <f>IF(ISBLANK(AL895),"",Short2[[#This Row],[Adj Close]]/AL895-1)</f>
        <v/>
      </c>
    </row>
    <row r="895" spans="1:39" x14ac:dyDescent="0.25">
      <c r="A895" s="37">
        <v>38117</v>
      </c>
      <c r="B895" s="39">
        <v>1095.6999510000001</v>
      </c>
      <c r="C895" s="36">
        <f>IF(ISBLANK(B896), "", GSPC[[#This Row],[Adj Close]]/B896-1)</f>
        <v>-2.7304998032169348E-3</v>
      </c>
      <c r="D895" s="37">
        <v>38117</v>
      </c>
      <c r="E895"/>
      <c r="F895" s="36" t="str">
        <f>IF(ISBLANK(E896), "", Long0[[#This Row],[Adj Close]]/E896-1)</f>
        <v/>
      </c>
      <c r="G895" s="29">
        <v>38117</v>
      </c>
      <c r="H895"/>
      <c r="I895" s="33" t="str">
        <f>IF(ISBLANK(H896),"",Long1[[#This Row],[Adj Close]]/H896-1)</f>
        <v/>
      </c>
      <c r="J895" s="37">
        <v>38117</v>
      </c>
      <c r="K895"/>
      <c r="L895" s="36" t="str">
        <f>IF(ISBLANK(K896),"",Long2[[#This Row],[Adj Close]]/K896-1)</f>
        <v/>
      </c>
      <c r="M895" s="29">
        <v>38117</v>
      </c>
      <c r="O895" s="33" t="str">
        <f>IF(ISBLANK(N896),"",Long3[[#This Row],[Adj Close]]/N896-1)</f>
        <v/>
      </c>
      <c r="P895" s="37">
        <v>38117</v>
      </c>
      <c r="R895" s="36" t="str">
        <f>IF(ISBLANK(Q896),"",Long4[[#This Row],[Adj Close]]/Q896-1)</f>
        <v/>
      </c>
      <c r="V895" s="37">
        <v>38117</v>
      </c>
      <c r="X895" s="36" t="str">
        <f>IF(ISBLANK(W896),"",Long6[[#This Row],[Adj Close]]/W896-1)</f>
        <v/>
      </c>
      <c r="AH895" s="37">
        <v>38117</v>
      </c>
      <c r="AJ895" s="36" t="str">
        <f>IF(ISBLANK(AI896),"",Short1[[#This Row],[Adj Close]]/AI896-1)</f>
        <v/>
      </c>
      <c r="AK895" s="29">
        <v>38117</v>
      </c>
      <c r="AM895" s="33" t="str">
        <f>IF(ISBLANK(AL896),"",Short2[[#This Row],[Adj Close]]/AL896-1)</f>
        <v/>
      </c>
    </row>
    <row r="896" spans="1:39" x14ac:dyDescent="0.25">
      <c r="A896" s="37">
        <v>38110</v>
      </c>
      <c r="B896" s="39">
        <v>1098.6999510000001</v>
      </c>
      <c r="C896" s="36">
        <f>IF(ISBLANK(B897), "", GSPC[[#This Row],[Adj Close]]/B897-1)</f>
        <v>-7.7667277336135321E-3</v>
      </c>
      <c r="D896" s="37">
        <v>38110</v>
      </c>
      <c r="E896"/>
      <c r="F896" s="36" t="str">
        <f>IF(ISBLANK(E897), "", Long0[[#This Row],[Adj Close]]/E897-1)</f>
        <v/>
      </c>
      <c r="G896" s="29">
        <v>38110</v>
      </c>
      <c r="H896"/>
      <c r="I896" s="33" t="str">
        <f>IF(ISBLANK(H897),"",Long1[[#This Row],[Adj Close]]/H897-1)</f>
        <v/>
      </c>
      <c r="J896" s="37">
        <v>38110</v>
      </c>
      <c r="K896"/>
      <c r="L896" s="36" t="str">
        <f>IF(ISBLANK(K897),"",Long2[[#This Row],[Adj Close]]/K897-1)</f>
        <v/>
      </c>
      <c r="M896" s="29">
        <v>38110</v>
      </c>
      <c r="O896" s="33" t="str">
        <f>IF(ISBLANK(N897),"",Long3[[#This Row],[Adj Close]]/N897-1)</f>
        <v/>
      </c>
      <c r="P896" s="37">
        <v>38110</v>
      </c>
      <c r="R896" s="36" t="str">
        <f>IF(ISBLANK(Q897),"",Long4[[#This Row],[Adj Close]]/Q897-1)</f>
        <v/>
      </c>
      <c r="V896" s="37">
        <v>38110</v>
      </c>
      <c r="X896" s="36" t="str">
        <f>IF(ISBLANK(W897),"",Long6[[#This Row],[Adj Close]]/W897-1)</f>
        <v/>
      </c>
      <c r="AH896" s="37">
        <v>38110</v>
      </c>
      <c r="AJ896" s="36" t="str">
        <f>IF(ISBLANK(AI897),"",Short1[[#This Row],[Adj Close]]/AI897-1)</f>
        <v/>
      </c>
      <c r="AK896" s="29">
        <v>38110</v>
      </c>
      <c r="AM896" s="33" t="str">
        <f>IF(ISBLANK(AL897),"",Short2[[#This Row],[Adj Close]]/AL897-1)</f>
        <v/>
      </c>
    </row>
    <row r="897" spans="1:39" x14ac:dyDescent="0.25">
      <c r="A897" s="37">
        <v>38103</v>
      </c>
      <c r="B897" s="39">
        <v>1107.3000489999999</v>
      </c>
      <c r="C897" s="36">
        <f>IF(ISBLANK(B898), "", GSPC[[#This Row],[Adj Close]]/B898-1)</f>
        <v>-2.9195097054780295E-2</v>
      </c>
      <c r="D897" s="37">
        <v>38103</v>
      </c>
      <c r="E897"/>
      <c r="F897" s="36" t="str">
        <f>IF(ISBLANK(E898), "", Long0[[#This Row],[Adj Close]]/E898-1)</f>
        <v/>
      </c>
      <c r="G897" s="29">
        <v>38103</v>
      </c>
      <c r="H897"/>
      <c r="I897" s="33" t="str">
        <f>IF(ISBLANK(H898),"",Long1[[#This Row],[Adj Close]]/H898-1)</f>
        <v/>
      </c>
      <c r="J897" s="37">
        <v>38103</v>
      </c>
      <c r="K897"/>
      <c r="L897" s="36" t="str">
        <f>IF(ISBLANK(K898),"",Long2[[#This Row],[Adj Close]]/K898-1)</f>
        <v/>
      </c>
      <c r="M897" s="29">
        <v>38103</v>
      </c>
      <c r="O897" s="33" t="str">
        <f>IF(ISBLANK(N898),"",Long3[[#This Row],[Adj Close]]/N898-1)</f>
        <v/>
      </c>
      <c r="P897" s="37">
        <v>38103</v>
      </c>
      <c r="R897" s="36" t="str">
        <f>IF(ISBLANK(Q898),"",Long4[[#This Row],[Adj Close]]/Q898-1)</f>
        <v/>
      </c>
      <c r="V897" s="37">
        <v>38103</v>
      </c>
      <c r="X897" s="36" t="str">
        <f>IF(ISBLANK(W898),"",Long6[[#This Row],[Adj Close]]/W898-1)</f>
        <v/>
      </c>
      <c r="AH897" s="37">
        <v>38103</v>
      </c>
      <c r="AJ897" s="36" t="str">
        <f>IF(ISBLANK(AI898),"",Short1[[#This Row],[Adj Close]]/AI898-1)</f>
        <v/>
      </c>
      <c r="AK897" s="29">
        <v>38103</v>
      </c>
      <c r="AM897" s="33" t="str">
        <f>IF(ISBLANK(AL898),"",Short2[[#This Row],[Adj Close]]/AL898-1)</f>
        <v/>
      </c>
    </row>
    <row r="898" spans="1:39" x14ac:dyDescent="0.25">
      <c r="A898" s="37">
        <v>38096</v>
      </c>
      <c r="B898" s="39">
        <v>1140.599976</v>
      </c>
      <c r="C898" s="36">
        <f>IF(ISBLANK(B899), "", GSPC[[#This Row],[Adj Close]]/B899-1)</f>
        <v>5.2793392259806726E-3</v>
      </c>
      <c r="D898" s="37">
        <v>38096</v>
      </c>
      <c r="E898"/>
      <c r="F898" s="36" t="str">
        <f>IF(ISBLANK(E899), "", Long0[[#This Row],[Adj Close]]/E899-1)</f>
        <v/>
      </c>
      <c r="G898" s="29">
        <v>38096</v>
      </c>
      <c r="H898"/>
      <c r="I898" s="33" t="str">
        <f>IF(ISBLANK(H899),"",Long1[[#This Row],[Adj Close]]/H899-1)</f>
        <v/>
      </c>
      <c r="J898" s="37">
        <v>38096</v>
      </c>
      <c r="K898"/>
      <c r="L898" s="36" t="str">
        <f>IF(ISBLANK(K899),"",Long2[[#This Row],[Adj Close]]/K899-1)</f>
        <v/>
      </c>
      <c r="M898" s="29">
        <v>38096</v>
      </c>
      <c r="O898" s="33" t="str">
        <f>IF(ISBLANK(N899),"",Long3[[#This Row],[Adj Close]]/N899-1)</f>
        <v/>
      </c>
      <c r="P898" s="37">
        <v>38096</v>
      </c>
      <c r="R898" s="36" t="str">
        <f>IF(ISBLANK(Q899),"",Long4[[#This Row],[Adj Close]]/Q899-1)</f>
        <v/>
      </c>
      <c r="V898" s="37">
        <v>38096</v>
      </c>
      <c r="X898" s="36" t="str">
        <f>IF(ISBLANK(W899),"",Long6[[#This Row],[Adj Close]]/W899-1)</f>
        <v/>
      </c>
      <c r="AH898" s="37">
        <v>38096</v>
      </c>
      <c r="AJ898" s="36" t="str">
        <f>IF(ISBLANK(AI899),"",Short1[[#This Row],[Adj Close]]/AI899-1)</f>
        <v/>
      </c>
      <c r="AK898" s="29">
        <v>38096</v>
      </c>
      <c r="AM898" s="33" t="str">
        <f>IF(ISBLANK(AL899),"",Short2[[#This Row],[Adj Close]]/AL899-1)</f>
        <v/>
      </c>
    </row>
    <row r="899" spans="1:39" x14ac:dyDescent="0.25">
      <c r="A899" s="37">
        <v>38089</v>
      </c>
      <c r="B899" s="39">
        <v>1134.6099850000001</v>
      </c>
      <c r="C899" s="36">
        <f>IF(ISBLANK(B900), "", GSPC[[#This Row],[Adj Close]]/B900-1)</f>
        <v>-4.1340108338628889E-3</v>
      </c>
      <c r="D899" s="37">
        <v>38089</v>
      </c>
      <c r="E899"/>
      <c r="F899" s="36" t="str">
        <f>IF(ISBLANK(E900), "", Long0[[#This Row],[Adj Close]]/E900-1)</f>
        <v/>
      </c>
      <c r="G899" s="29">
        <v>38089</v>
      </c>
      <c r="H899"/>
      <c r="I899" s="33" t="str">
        <f>IF(ISBLANK(H900),"",Long1[[#This Row],[Adj Close]]/H900-1)</f>
        <v/>
      </c>
      <c r="J899" s="37">
        <v>38089</v>
      </c>
      <c r="K899"/>
      <c r="L899" s="36" t="str">
        <f>IF(ISBLANK(K900),"",Long2[[#This Row],[Adj Close]]/K900-1)</f>
        <v/>
      </c>
      <c r="M899" s="29">
        <v>38089</v>
      </c>
      <c r="O899" s="33" t="str">
        <f>IF(ISBLANK(N900),"",Long3[[#This Row],[Adj Close]]/N900-1)</f>
        <v/>
      </c>
      <c r="P899" s="37">
        <v>38089</v>
      </c>
      <c r="R899" s="36" t="str">
        <f>IF(ISBLANK(Q900),"",Long4[[#This Row],[Adj Close]]/Q900-1)</f>
        <v/>
      </c>
      <c r="V899" s="37">
        <v>38089</v>
      </c>
      <c r="X899" s="36" t="str">
        <f>IF(ISBLANK(W900),"",Long6[[#This Row],[Adj Close]]/W900-1)</f>
        <v/>
      </c>
      <c r="AH899" s="37">
        <v>38089</v>
      </c>
      <c r="AJ899" s="36" t="str">
        <f>IF(ISBLANK(AI900),"",Short1[[#This Row],[Adj Close]]/AI900-1)</f>
        <v/>
      </c>
      <c r="AK899" s="29">
        <v>38089</v>
      </c>
      <c r="AM899" s="33" t="str">
        <f>IF(ISBLANK(AL900),"",Short2[[#This Row],[Adj Close]]/AL900-1)</f>
        <v/>
      </c>
    </row>
    <row r="900" spans="1:39" x14ac:dyDescent="0.25">
      <c r="A900" s="37">
        <v>38082</v>
      </c>
      <c r="B900" s="39">
        <v>1139.3199460000001</v>
      </c>
      <c r="C900" s="36">
        <f>IF(ISBLANK(B901), "", GSPC[[#This Row],[Adj Close]]/B901-1)</f>
        <v>-2.1808469634438943E-3</v>
      </c>
      <c r="D900" s="37">
        <v>38082</v>
      </c>
      <c r="E900"/>
      <c r="F900" s="36" t="str">
        <f>IF(ISBLANK(E901), "", Long0[[#This Row],[Adj Close]]/E901-1)</f>
        <v/>
      </c>
      <c r="G900" s="29">
        <v>38082</v>
      </c>
      <c r="H900"/>
      <c r="I900" s="33" t="str">
        <f>IF(ISBLANK(H901),"",Long1[[#This Row],[Adj Close]]/H901-1)</f>
        <v/>
      </c>
      <c r="J900" s="37">
        <v>38082</v>
      </c>
      <c r="K900"/>
      <c r="L900" s="36" t="str">
        <f>IF(ISBLANK(K901),"",Long2[[#This Row],[Adj Close]]/K901-1)</f>
        <v/>
      </c>
      <c r="M900" s="29">
        <v>38082</v>
      </c>
      <c r="O900" s="33" t="str">
        <f>IF(ISBLANK(N901),"",Long3[[#This Row],[Adj Close]]/N901-1)</f>
        <v/>
      </c>
      <c r="P900" s="37">
        <v>38082</v>
      </c>
      <c r="R900" s="36" t="str">
        <f>IF(ISBLANK(Q901),"",Long4[[#This Row],[Adj Close]]/Q901-1)</f>
        <v/>
      </c>
      <c r="V900" s="37">
        <v>38082</v>
      </c>
      <c r="X900" s="36" t="str">
        <f>IF(ISBLANK(W901),"",Long6[[#This Row],[Adj Close]]/W901-1)</f>
        <v/>
      </c>
      <c r="AH900" s="37">
        <v>38082</v>
      </c>
      <c r="AJ900" s="36" t="str">
        <f>IF(ISBLANK(AI901),"",Short1[[#This Row],[Adj Close]]/AI901-1)</f>
        <v/>
      </c>
      <c r="AK900" s="29">
        <v>38082</v>
      </c>
      <c r="AM900" s="33" t="str">
        <f>IF(ISBLANK(AL901),"",Short2[[#This Row],[Adj Close]]/AL901-1)</f>
        <v/>
      </c>
    </row>
    <row r="901" spans="1:39" x14ac:dyDescent="0.25">
      <c r="A901" s="37">
        <v>38075</v>
      </c>
      <c r="B901" s="39">
        <v>1141.8100589999999</v>
      </c>
      <c r="C901" s="36">
        <f>IF(ISBLANK(B902), "", GSPC[[#This Row],[Adj Close]]/B902-1)</f>
        <v>3.0458637802050825E-2</v>
      </c>
      <c r="D901" s="37">
        <v>38075</v>
      </c>
      <c r="E901"/>
      <c r="F901" s="36" t="str">
        <f>IF(ISBLANK(E902), "", Long0[[#This Row],[Adj Close]]/E902-1)</f>
        <v/>
      </c>
      <c r="G901" s="29">
        <v>38075</v>
      </c>
      <c r="H901"/>
      <c r="I901" s="33" t="str">
        <f>IF(ISBLANK(H902),"",Long1[[#This Row],[Adj Close]]/H902-1)</f>
        <v/>
      </c>
      <c r="J901" s="37">
        <v>38075</v>
      </c>
      <c r="K901"/>
      <c r="L901" s="36" t="str">
        <f>IF(ISBLANK(K902),"",Long2[[#This Row],[Adj Close]]/K902-1)</f>
        <v/>
      </c>
      <c r="M901" s="29">
        <v>38075</v>
      </c>
      <c r="O901" s="33" t="str">
        <f>IF(ISBLANK(N902),"",Long3[[#This Row],[Adj Close]]/N902-1)</f>
        <v/>
      </c>
      <c r="P901" s="37">
        <v>38075</v>
      </c>
      <c r="R901" s="36" t="str">
        <f>IF(ISBLANK(Q902),"",Long4[[#This Row],[Adj Close]]/Q902-1)</f>
        <v/>
      </c>
      <c r="V901" s="37">
        <v>38075</v>
      </c>
      <c r="X901" s="36" t="str">
        <f>IF(ISBLANK(W902),"",Long6[[#This Row],[Adj Close]]/W902-1)</f>
        <v/>
      </c>
      <c r="AH901" s="37">
        <v>38075</v>
      </c>
      <c r="AJ901" s="36" t="str">
        <f>IF(ISBLANK(AI902),"",Short1[[#This Row],[Adj Close]]/AI902-1)</f>
        <v/>
      </c>
      <c r="AK901" s="29">
        <v>38075</v>
      </c>
      <c r="AM901" s="33" t="str">
        <f>IF(ISBLANK(AL902),"",Short2[[#This Row],[Adj Close]]/AL902-1)</f>
        <v/>
      </c>
    </row>
    <row r="902" spans="1:39" x14ac:dyDescent="0.25">
      <c r="A902" s="37">
        <v>38068</v>
      </c>
      <c r="B902" s="39">
        <v>1108.0600589999999</v>
      </c>
      <c r="C902" s="36">
        <f>IF(ISBLANK(B903), "", GSPC[[#This Row],[Adj Close]]/B903-1)</f>
        <v>-1.5498296554767865E-3</v>
      </c>
      <c r="D902" s="37">
        <v>38068</v>
      </c>
      <c r="E902"/>
      <c r="F902" s="36" t="str">
        <f>IF(ISBLANK(E903), "", Long0[[#This Row],[Adj Close]]/E903-1)</f>
        <v/>
      </c>
      <c r="G902" s="29">
        <v>38068</v>
      </c>
      <c r="H902"/>
      <c r="I902" s="33" t="str">
        <f>IF(ISBLANK(H903),"",Long1[[#This Row],[Adj Close]]/H903-1)</f>
        <v/>
      </c>
      <c r="J902" s="37">
        <v>38068</v>
      </c>
      <c r="K902"/>
      <c r="L902" s="36" t="str">
        <f>IF(ISBLANK(K903),"",Long2[[#This Row],[Adj Close]]/K903-1)</f>
        <v/>
      </c>
      <c r="M902" s="29">
        <v>38068</v>
      </c>
      <c r="O902" s="33" t="str">
        <f>IF(ISBLANK(N903),"",Long3[[#This Row],[Adj Close]]/N903-1)</f>
        <v/>
      </c>
      <c r="P902" s="37">
        <v>38068</v>
      </c>
      <c r="R902" s="36" t="str">
        <f>IF(ISBLANK(Q903),"",Long4[[#This Row],[Adj Close]]/Q903-1)</f>
        <v/>
      </c>
      <c r="V902" s="37">
        <v>38068</v>
      </c>
      <c r="X902" s="36" t="str">
        <f>IF(ISBLANK(W903),"",Long6[[#This Row],[Adj Close]]/W903-1)</f>
        <v/>
      </c>
      <c r="AH902" s="37">
        <v>38068</v>
      </c>
      <c r="AJ902" s="36" t="str">
        <f>IF(ISBLANK(AI903),"",Short1[[#This Row],[Adj Close]]/AI903-1)</f>
        <v/>
      </c>
      <c r="AK902" s="29">
        <v>38068</v>
      </c>
      <c r="AM902" s="33" t="str">
        <f>IF(ISBLANK(AL903),"",Short2[[#This Row],[Adj Close]]/AL903-1)</f>
        <v/>
      </c>
    </row>
    <row r="903" spans="1:39" x14ac:dyDescent="0.25">
      <c r="A903" s="37">
        <v>38061</v>
      </c>
      <c r="B903" s="39">
        <v>1109.780029</v>
      </c>
      <c r="C903" s="36">
        <f>IF(ISBLANK(B904), "", GSPC[[#This Row],[Adj Close]]/B904-1)</f>
        <v>-9.6289544784918801E-3</v>
      </c>
      <c r="D903" s="37">
        <v>38061</v>
      </c>
      <c r="E903"/>
      <c r="F903" s="36" t="str">
        <f>IF(ISBLANK(E904), "", Long0[[#This Row],[Adj Close]]/E904-1)</f>
        <v/>
      </c>
      <c r="G903" s="29">
        <v>38061</v>
      </c>
      <c r="H903"/>
      <c r="I903" s="33" t="str">
        <f>IF(ISBLANK(H904),"",Long1[[#This Row],[Adj Close]]/H904-1)</f>
        <v/>
      </c>
      <c r="J903" s="37">
        <v>38061</v>
      </c>
      <c r="K903"/>
      <c r="L903" s="36" t="str">
        <f>IF(ISBLANK(K904),"",Long2[[#This Row],[Adj Close]]/K904-1)</f>
        <v/>
      </c>
      <c r="M903" s="29">
        <v>38061</v>
      </c>
      <c r="O903" s="33" t="str">
        <f>IF(ISBLANK(N904),"",Long3[[#This Row],[Adj Close]]/N904-1)</f>
        <v/>
      </c>
      <c r="P903" s="37">
        <v>38061</v>
      </c>
      <c r="R903" s="36" t="str">
        <f>IF(ISBLANK(Q904),"",Long4[[#This Row],[Adj Close]]/Q904-1)</f>
        <v/>
      </c>
      <c r="V903" s="37">
        <v>38061</v>
      </c>
      <c r="X903" s="36" t="str">
        <f>IF(ISBLANK(W904),"",Long6[[#This Row],[Adj Close]]/W904-1)</f>
        <v/>
      </c>
      <c r="AH903" s="37">
        <v>38061</v>
      </c>
      <c r="AJ903" s="36" t="str">
        <f>IF(ISBLANK(AI904),"",Short1[[#This Row],[Adj Close]]/AI904-1)</f>
        <v/>
      </c>
      <c r="AK903" s="29">
        <v>38061</v>
      </c>
      <c r="AM903" s="33" t="str">
        <f>IF(ISBLANK(AL904),"",Short2[[#This Row],[Adj Close]]/AL904-1)</f>
        <v/>
      </c>
    </row>
    <row r="904" spans="1:39" x14ac:dyDescent="0.25">
      <c r="A904" s="37">
        <v>38054</v>
      </c>
      <c r="B904" s="39">
        <v>1120.5699460000001</v>
      </c>
      <c r="C904" s="36">
        <f>IF(ISBLANK(B905), "", GSPC[[#This Row],[Adj Close]]/B905-1)</f>
        <v>-3.1369430588438885E-2</v>
      </c>
      <c r="D904" s="37">
        <v>38054</v>
      </c>
      <c r="E904"/>
      <c r="F904" s="36" t="str">
        <f>IF(ISBLANK(E905), "", Long0[[#This Row],[Adj Close]]/E905-1)</f>
        <v/>
      </c>
      <c r="G904" s="29">
        <v>38054</v>
      </c>
      <c r="H904"/>
      <c r="I904" s="33" t="str">
        <f>IF(ISBLANK(H905),"",Long1[[#This Row],[Adj Close]]/H905-1)</f>
        <v/>
      </c>
      <c r="J904" s="37">
        <v>38054</v>
      </c>
      <c r="K904"/>
      <c r="L904" s="36" t="str">
        <f>IF(ISBLANK(K905),"",Long2[[#This Row],[Adj Close]]/K905-1)</f>
        <v/>
      </c>
      <c r="M904" s="29">
        <v>38054</v>
      </c>
      <c r="O904" s="33" t="str">
        <f>IF(ISBLANK(N905),"",Long3[[#This Row],[Adj Close]]/N905-1)</f>
        <v/>
      </c>
      <c r="P904" s="37">
        <v>38054</v>
      </c>
      <c r="R904" s="36" t="str">
        <f>IF(ISBLANK(Q905),"",Long4[[#This Row],[Adj Close]]/Q905-1)</f>
        <v/>
      </c>
      <c r="V904" s="37">
        <v>38054</v>
      </c>
      <c r="X904" s="36" t="str">
        <f>IF(ISBLANK(W905),"",Long6[[#This Row],[Adj Close]]/W905-1)</f>
        <v/>
      </c>
      <c r="AH904" s="37">
        <v>38054</v>
      </c>
      <c r="AJ904" s="36" t="str">
        <f>IF(ISBLANK(AI905),"",Short1[[#This Row],[Adj Close]]/AI905-1)</f>
        <v/>
      </c>
      <c r="AK904" s="29">
        <v>38054</v>
      </c>
      <c r="AM904" s="33" t="str">
        <f>IF(ISBLANK(AL905),"",Short2[[#This Row],[Adj Close]]/AL905-1)</f>
        <v/>
      </c>
    </row>
    <row r="905" spans="1:39" x14ac:dyDescent="0.25">
      <c r="A905" s="37">
        <v>38047</v>
      </c>
      <c r="B905" s="39">
        <v>1156.8599850000001</v>
      </c>
      <c r="C905" s="36">
        <f>IF(ISBLANK(B906), "", GSPC[[#This Row],[Adj Close]]/B906-1)</f>
        <v>1.041106487174237E-2</v>
      </c>
      <c r="D905" s="37">
        <v>38047</v>
      </c>
      <c r="E905"/>
      <c r="F905" s="36" t="str">
        <f>IF(ISBLANK(E906), "", Long0[[#This Row],[Adj Close]]/E906-1)</f>
        <v/>
      </c>
      <c r="G905" s="29">
        <v>38047</v>
      </c>
      <c r="H905"/>
      <c r="I905" s="33" t="str">
        <f>IF(ISBLANK(H906),"",Long1[[#This Row],[Adj Close]]/H906-1)</f>
        <v/>
      </c>
      <c r="J905" s="37">
        <v>38047</v>
      </c>
      <c r="K905"/>
      <c r="L905" s="36" t="str">
        <f>IF(ISBLANK(K906),"",Long2[[#This Row],[Adj Close]]/K906-1)</f>
        <v/>
      </c>
      <c r="M905" s="29">
        <v>38047</v>
      </c>
      <c r="O905" s="33" t="str">
        <f>IF(ISBLANK(N906),"",Long3[[#This Row],[Adj Close]]/N906-1)</f>
        <v/>
      </c>
      <c r="P905" s="37">
        <v>38047</v>
      </c>
      <c r="R905" s="36" t="str">
        <f>IF(ISBLANK(Q906),"",Long4[[#This Row],[Adj Close]]/Q906-1)</f>
        <v/>
      </c>
      <c r="V905" s="37">
        <v>38047</v>
      </c>
      <c r="X905" s="36" t="str">
        <f>IF(ISBLANK(W906),"",Long6[[#This Row],[Adj Close]]/W906-1)</f>
        <v/>
      </c>
      <c r="AH905" s="37">
        <v>38047</v>
      </c>
      <c r="AJ905" s="36" t="str">
        <f>IF(ISBLANK(AI906),"",Short1[[#This Row],[Adj Close]]/AI906-1)</f>
        <v/>
      </c>
      <c r="AK905" s="29">
        <v>38047</v>
      </c>
      <c r="AM905" s="33" t="str">
        <f>IF(ISBLANK(AL906),"",Short2[[#This Row],[Adj Close]]/AL906-1)</f>
        <v/>
      </c>
    </row>
    <row r="906" spans="1:39" x14ac:dyDescent="0.25">
      <c r="A906" s="37">
        <v>38040</v>
      </c>
      <c r="B906" s="39">
        <v>1144.9399410000001</v>
      </c>
      <c r="C906" s="36">
        <f>IF(ISBLANK(B907), "", GSPC[[#This Row],[Adj Close]]/B907-1)</f>
        <v>7.2541627193301039E-4</v>
      </c>
      <c r="D906" s="37">
        <v>38040</v>
      </c>
      <c r="E906"/>
      <c r="F906" s="36" t="str">
        <f>IF(ISBLANK(E907), "", Long0[[#This Row],[Adj Close]]/E907-1)</f>
        <v/>
      </c>
      <c r="G906" s="29">
        <v>38040</v>
      </c>
      <c r="H906"/>
      <c r="I906" s="33" t="str">
        <f>IF(ISBLANK(H907),"",Long1[[#This Row],[Adj Close]]/H907-1)</f>
        <v/>
      </c>
      <c r="J906" s="37">
        <v>38040</v>
      </c>
      <c r="K906"/>
      <c r="L906" s="36" t="str">
        <f>IF(ISBLANK(K907),"",Long2[[#This Row],[Adj Close]]/K907-1)</f>
        <v/>
      </c>
      <c r="M906" s="29">
        <v>38040</v>
      </c>
      <c r="O906" s="33" t="str">
        <f>IF(ISBLANK(N907),"",Long3[[#This Row],[Adj Close]]/N907-1)</f>
        <v/>
      </c>
      <c r="P906" s="37">
        <v>38040</v>
      </c>
      <c r="R906" s="36" t="str">
        <f>IF(ISBLANK(Q907),"",Long4[[#This Row],[Adj Close]]/Q907-1)</f>
        <v/>
      </c>
      <c r="V906" s="37">
        <v>38040</v>
      </c>
      <c r="X906" s="36" t="str">
        <f>IF(ISBLANK(W907),"",Long6[[#This Row],[Adj Close]]/W907-1)</f>
        <v/>
      </c>
      <c r="AH906" s="37">
        <v>38040</v>
      </c>
      <c r="AJ906" s="36" t="str">
        <f>IF(ISBLANK(AI907),"",Short1[[#This Row],[Adj Close]]/AI907-1)</f>
        <v/>
      </c>
      <c r="AK906" s="29">
        <v>38040</v>
      </c>
      <c r="AM906" s="33" t="str">
        <f>IF(ISBLANK(AL907),"",Short2[[#This Row],[Adj Close]]/AL907-1)</f>
        <v/>
      </c>
    </row>
    <row r="907" spans="1:39" x14ac:dyDescent="0.25">
      <c r="A907" s="37">
        <v>38033</v>
      </c>
      <c r="B907" s="39">
        <v>1144.1099850000001</v>
      </c>
      <c r="C907" s="36">
        <f>IF(ISBLANK(B908), "", GSPC[[#This Row],[Adj Close]]/B908-1)</f>
        <v>-1.4837310832159778E-3</v>
      </c>
      <c r="D907" s="37">
        <v>38033</v>
      </c>
      <c r="E907"/>
      <c r="F907" s="36" t="str">
        <f>IF(ISBLANK(E908), "", Long0[[#This Row],[Adj Close]]/E908-1)</f>
        <v/>
      </c>
      <c r="G907" s="29">
        <v>38033</v>
      </c>
      <c r="H907"/>
      <c r="I907" s="33" t="str">
        <f>IF(ISBLANK(H908),"",Long1[[#This Row],[Adj Close]]/H908-1)</f>
        <v/>
      </c>
      <c r="J907" s="37">
        <v>38033</v>
      </c>
      <c r="K907"/>
      <c r="L907" s="36" t="str">
        <f>IF(ISBLANK(K908),"",Long2[[#This Row],[Adj Close]]/K908-1)</f>
        <v/>
      </c>
      <c r="M907" s="29">
        <v>38033</v>
      </c>
      <c r="O907" s="33" t="str">
        <f>IF(ISBLANK(N908),"",Long3[[#This Row],[Adj Close]]/N908-1)</f>
        <v/>
      </c>
      <c r="P907" s="37">
        <v>38033</v>
      </c>
      <c r="R907" s="36" t="str">
        <f>IF(ISBLANK(Q908),"",Long4[[#This Row],[Adj Close]]/Q908-1)</f>
        <v/>
      </c>
      <c r="V907" s="37">
        <v>38033</v>
      </c>
      <c r="X907" s="36" t="str">
        <f>IF(ISBLANK(W908),"",Long6[[#This Row],[Adj Close]]/W908-1)</f>
        <v/>
      </c>
      <c r="AH907" s="37">
        <v>38033</v>
      </c>
      <c r="AJ907" s="36" t="str">
        <f>IF(ISBLANK(AI908),"",Short1[[#This Row],[Adj Close]]/AI908-1)</f>
        <v/>
      </c>
      <c r="AK907" s="29">
        <v>38033</v>
      </c>
      <c r="AM907" s="33" t="str">
        <f>IF(ISBLANK(AL908),"",Short2[[#This Row],[Adj Close]]/AL908-1)</f>
        <v/>
      </c>
    </row>
    <row r="908" spans="1:39" x14ac:dyDescent="0.25">
      <c r="A908" s="37">
        <v>38026</v>
      </c>
      <c r="B908" s="39">
        <v>1145.8100589999999</v>
      </c>
      <c r="C908" s="36">
        <f>IF(ISBLANK(B909), "", GSPC[[#This Row],[Adj Close]]/B909-1)</f>
        <v>2.6690197183221187E-3</v>
      </c>
      <c r="D908" s="37">
        <v>38026</v>
      </c>
      <c r="E908"/>
      <c r="F908" s="36" t="str">
        <f>IF(ISBLANK(E909), "", Long0[[#This Row],[Adj Close]]/E909-1)</f>
        <v/>
      </c>
      <c r="G908" s="29">
        <v>38026</v>
      </c>
      <c r="H908"/>
      <c r="I908" s="33" t="str">
        <f>IF(ISBLANK(H909),"",Long1[[#This Row],[Adj Close]]/H909-1)</f>
        <v/>
      </c>
      <c r="J908" s="37">
        <v>38026</v>
      </c>
      <c r="K908"/>
      <c r="L908" s="36" t="str">
        <f>IF(ISBLANK(K909),"",Long2[[#This Row],[Adj Close]]/K909-1)</f>
        <v/>
      </c>
      <c r="M908" s="29">
        <v>38026</v>
      </c>
      <c r="O908" s="33" t="str">
        <f>IF(ISBLANK(N909),"",Long3[[#This Row],[Adj Close]]/N909-1)</f>
        <v/>
      </c>
      <c r="P908" s="37">
        <v>38026</v>
      </c>
      <c r="R908" s="36" t="str">
        <f>IF(ISBLANK(Q909),"",Long4[[#This Row],[Adj Close]]/Q909-1)</f>
        <v/>
      </c>
      <c r="V908" s="37">
        <v>38026</v>
      </c>
      <c r="X908" s="36" t="str">
        <f>IF(ISBLANK(W909),"",Long6[[#This Row],[Adj Close]]/W909-1)</f>
        <v/>
      </c>
      <c r="AH908" s="37">
        <v>38026</v>
      </c>
      <c r="AJ908" s="36" t="str">
        <f>IF(ISBLANK(AI909),"",Short1[[#This Row],[Adj Close]]/AI909-1)</f>
        <v/>
      </c>
      <c r="AK908" s="29">
        <v>38026</v>
      </c>
      <c r="AM908" s="33" t="str">
        <f>IF(ISBLANK(AL909),"",Short2[[#This Row],[Adj Close]]/AL909-1)</f>
        <v/>
      </c>
    </row>
    <row r="909" spans="1:39" x14ac:dyDescent="0.25">
      <c r="A909" s="37">
        <v>38019</v>
      </c>
      <c r="B909" s="39">
        <v>1142.76001</v>
      </c>
      <c r="C909" s="36">
        <f>IF(ISBLANK(B910), "", GSPC[[#This Row],[Adj Close]]/B910-1)</f>
        <v>1.0281758019494935E-2</v>
      </c>
      <c r="D909" s="37">
        <v>38019</v>
      </c>
      <c r="E909"/>
      <c r="F909" s="36" t="str">
        <f>IF(ISBLANK(E910), "", Long0[[#This Row],[Adj Close]]/E910-1)</f>
        <v/>
      </c>
      <c r="G909" s="29">
        <v>38019</v>
      </c>
      <c r="H909"/>
      <c r="I909" s="33" t="str">
        <f>IF(ISBLANK(H910),"",Long1[[#This Row],[Adj Close]]/H910-1)</f>
        <v/>
      </c>
      <c r="J909" s="37">
        <v>38019</v>
      </c>
      <c r="K909"/>
      <c r="L909" s="36" t="str">
        <f>IF(ISBLANK(K910),"",Long2[[#This Row],[Adj Close]]/K910-1)</f>
        <v/>
      </c>
      <c r="M909" s="29">
        <v>38019</v>
      </c>
      <c r="O909" s="33" t="str">
        <f>IF(ISBLANK(N910),"",Long3[[#This Row],[Adj Close]]/N910-1)</f>
        <v/>
      </c>
      <c r="P909" s="37">
        <v>38019</v>
      </c>
      <c r="R909" s="36" t="str">
        <f>IF(ISBLANK(Q910),"",Long4[[#This Row],[Adj Close]]/Q910-1)</f>
        <v/>
      </c>
      <c r="V909" s="37">
        <v>38019</v>
      </c>
      <c r="X909" s="36" t="str">
        <f>IF(ISBLANK(W910),"",Long6[[#This Row],[Adj Close]]/W910-1)</f>
        <v/>
      </c>
      <c r="AH909" s="37">
        <v>38019</v>
      </c>
      <c r="AJ909" s="36" t="str">
        <f>IF(ISBLANK(AI910),"",Short1[[#This Row],[Adj Close]]/AI910-1)</f>
        <v/>
      </c>
      <c r="AK909" s="29">
        <v>38019</v>
      </c>
      <c r="AM909" s="33" t="str">
        <f>IF(ISBLANK(AL910),"",Short2[[#This Row],[Adj Close]]/AL910-1)</f>
        <v/>
      </c>
    </row>
    <row r="910" spans="1:39" x14ac:dyDescent="0.25">
      <c r="A910" s="37">
        <v>38012</v>
      </c>
      <c r="B910" s="39">
        <v>1131.130005</v>
      </c>
      <c r="C910" s="36">
        <f>IF(ISBLANK(B911), "", GSPC[[#This Row],[Adj Close]]/B911-1)</f>
        <v>-9.1279782337427839E-3</v>
      </c>
      <c r="D910" s="37">
        <v>38012</v>
      </c>
      <c r="E910"/>
      <c r="F910" s="36" t="str">
        <f>IF(ISBLANK(E911), "", Long0[[#This Row],[Adj Close]]/E911-1)</f>
        <v/>
      </c>
      <c r="G910" s="29">
        <v>38012</v>
      </c>
      <c r="H910"/>
      <c r="I910" s="33" t="str">
        <f>IF(ISBLANK(H911),"",Long1[[#This Row],[Adj Close]]/H911-1)</f>
        <v/>
      </c>
      <c r="J910" s="37">
        <v>38012</v>
      </c>
      <c r="K910"/>
      <c r="L910" s="36" t="str">
        <f>IF(ISBLANK(K911),"",Long2[[#This Row],[Adj Close]]/K911-1)</f>
        <v/>
      </c>
      <c r="M910" s="29">
        <v>38012</v>
      </c>
      <c r="O910" s="33" t="str">
        <f>IF(ISBLANK(N911),"",Long3[[#This Row],[Adj Close]]/N911-1)</f>
        <v/>
      </c>
      <c r="P910" s="37">
        <v>38012</v>
      </c>
      <c r="R910" s="36" t="str">
        <f>IF(ISBLANK(Q911),"",Long4[[#This Row],[Adj Close]]/Q911-1)</f>
        <v/>
      </c>
      <c r="V910" s="37">
        <v>38012</v>
      </c>
      <c r="X910" s="36" t="str">
        <f>IF(ISBLANK(W911),"",Long6[[#This Row],[Adj Close]]/W911-1)</f>
        <v/>
      </c>
      <c r="AH910" s="37">
        <v>38012</v>
      </c>
      <c r="AJ910" s="36" t="str">
        <f>IF(ISBLANK(AI911),"",Short1[[#This Row],[Adj Close]]/AI911-1)</f>
        <v/>
      </c>
      <c r="AK910" s="29">
        <v>38012</v>
      </c>
      <c r="AM910" s="33" t="str">
        <f>IF(ISBLANK(AL911),"",Short2[[#This Row],[Adj Close]]/AL911-1)</f>
        <v/>
      </c>
    </row>
    <row r="911" spans="1:39" x14ac:dyDescent="0.25">
      <c r="A911" s="37">
        <v>38005</v>
      </c>
      <c r="B911" s="39">
        <v>1141.5500489999999</v>
      </c>
      <c r="C911" s="36">
        <f>IF(ISBLANK(B912), "", GSPC[[#This Row],[Adj Close]]/B912-1)</f>
        <v>1.5090786050546701E-3</v>
      </c>
      <c r="D911" s="37">
        <v>38005</v>
      </c>
      <c r="E911"/>
      <c r="F911" s="36" t="str">
        <f>IF(ISBLANK(E912), "", Long0[[#This Row],[Adj Close]]/E912-1)</f>
        <v/>
      </c>
      <c r="G911" s="29">
        <v>38005</v>
      </c>
      <c r="H911"/>
      <c r="I911" s="33" t="str">
        <f>IF(ISBLANK(H912),"",Long1[[#This Row],[Adj Close]]/H912-1)</f>
        <v/>
      </c>
      <c r="J911" s="37">
        <v>38005</v>
      </c>
      <c r="K911"/>
      <c r="L911" s="36" t="str">
        <f>IF(ISBLANK(K912),"",Long2[[#This Row],[Adj Close]]/K912-1)</f>
        <v/>
      </c>
      <c r="M911" s="29">
        <v>38005</v>
      </c>
      <c r="O911" s="33" t="str">
        <f>IF(ISBLANK(N912),"",Long3[[#This Row],[Adj Close]]/N912-1)</f>
        <v/>
      </c>
      <c r="P911" s="37">
        <v>38005</v>
      </c>
      <c r="R911" s="36" t="str">
        <f>IF(ISBLANK(Q912),"",Long4[[#This Row],[Adj Close]]/Q912-1)</f>
        <v/>
      </c>
      <c r="V911" s="37">
        <v>38005</v>
      </c>
      <c r="X911" s="36" t="str">
        <f>IF(ISBLANK(W912),"",Long6[[#This Row],[Adj Close]]/W912-1)</f>
        <v/>
      </c>
      <c r="AH911" s="37">
        <v>38005</v>
      </c>
      <c r="AJ911" s="36" t="str">
        <f>IF(ISBLANK(AI912),"",Short1[[#This Row],[Adj Close]]/AI912-1)</f>
        <v/>
      </c>
      <c r="AK911" s="29">
        <v>38005</v>
      </c>
      <c r="AM911" s="33" t="str">
        <f>IF(ISBLANK(AL912),"",Short2[[#This Row],[Adj Close]]/AL912-1)</f>
        <v/>
      </c>
    </row>
    <row r="912" spans="1:39" x14ac:dyDescent="0.25">
      <c r="A912" s="37">
        <v>37998</v>
      </c>
      <c r="B912" s="39">
        <v>1139.829956</v>
      </c>
      <c r="C912" s="36">
        <f>IF(ISBLANK(B913), "", GSPC[[#This Row],[Adj Close]]/B913-1)</f>
        <v>1.6018015831093191E-2</v>
      </c>
      <c r="D912" s="37">
        <v>37998</v>
      </c>
      <c r="E912"/>
      <c r="F912" s="36" t="str">
        <f>IF(ISBLANK(E913), "", Long0[[#This Row],[Adj Close]]/E913-1)</f>
        <v/>
      </c>
      <c r="G912" s="29">
        <v>37998</v>
      </c>
      <c r="H912"/>
      <c r="I912" s="33" t="str">
        <f>IF(ISBLANK(H913),"",Long1[[#This Row],[Adj Close]]/H913-1)</f>
        <v/>
      </c>
      <c r="J912" s="37">
        <v>37998</v>
      </c>
      <c r="K912"/>
      <c r="L912" s="36" t="str">
        <f>IF(ISBLANK(K913),"",Long2[[#This Row],[Adj Close]]/K913-1)</f>
        <v/>
      </c>
      <c r="M912" s="29">
        <v>37998</v>
      </c>
      <c r="O912" s="33" t="str">
        <f>IF(ISBLANK(N913),"",Long3[[#This Row],[Adj Close]]/N913-1)</f>
        <v/>
      </c>
      <c r="P912" s="37">
        <v>37998</v>
      </c>
      <c r="R912" s="36" t="str">
        <f>IF(ISBLANK(Q913),"",Long4[[#This Row],[Adj Close]]/Q913-1)</f>
        <v/>
      </c>
      <c r="V912" s="37">
        <v>37998</v>
      </c>
      <c r="X912" s="36" t="str">
        <f>IF(ISBLANK(W913),"",Long6[[#This Row],[Adj Close]]/W913-1)</f>
        <v/>
      </c>
      <c r="AH912" s="37">
        <v>37998</v>
      </c>
      <c r="AJ912" s="36" t="str">
        <f>IF(ISBLANK(AI913),"",Short1[[#This Row],[Adj Close]]/AI913-1)</f>
        <v/>
      </c>
      <c r="AK912" s="29">
        <v>37998</v>
      </c>
      <c r="AM912" s="33" t="str">
        <f>IF(ISBLANK(AL913),"",Short2[[#This Row],[Adj Close]]/AL913-1)</f>
        <v/>
      </c>
    </row>
    <row r="913" spans="1:39" x14ac:dyDescent="0.25">
      <c r="A913" s="37">
        <v>37991</v>
      </c>
      <c r="B913" s="39">
        <v>1121.8599850000001</v>
      </c>
      <c r="C913" s="36">
        <f>IF(ISBLANK(B914), "", GSPC[[#This Row],[Adj Close]]/B914-1)</f>
        <v>1.2070587869345228E-2</v>
      </c>
      <c r="D913" s="37">
        <v>37991</v>
      </c>
      <c r="E913"/>
      <c r="F913" s="36" t="str">
        <f>IF(ISBLANK(E914), "", Long0[[#This Row],[Adj Close]]/E914-1)</f>
        <v/>
      </c>
      <c r="G913" s="29">
        <v>37991</v>
      </c>
      <c r="H913"/>
      <c r="I913" s="33" t="str">
        <f>IF(ISBLANK(H914),"",Long1[[#This Row],[Adj Close]]/H914-1)</f>
        <v/>
      </c>
      <c r="J913" s="37">
        <v>37991</v>
      </c>
      <c r="K913"/>
      <c r="L913" s="36" t="str">
        <f>IF(ISBLANK(K914),"",Long2[[#This Row],[Adj Close]]/K914-1)</f>
        <v/>
      </c>
      <c r="M913" s="29">
        <v>37991</v>
      </c>
      <c r="O913" s="33" t="str">
        <f>IF(ISBLANK(N914),"",Long3[[#This Row],[Adj Close]]/N914-1)</f>
        <v/>
      </c>
      <c r="P913" s="37">
        <v>37991</v>
      </c>
      <c r="R913" s="36" t="str">
        <f>IF(ISBLANK(Q914),"",Long4[[#This Row],[Adj Close]]/Q914-1)</f>
        <v/>
      </c>
      <c r="V913" s="37">
        <v>37991</v>
      </c>
      <c r="X913" s="36" t="str">
        <f>IF(ISBLANK(W914),"",Long6[[#This Row],[Adj Close]]/W914-1)</f>
        <v/>
      </c>
      <c r="AH913" s="37">
        <v>37991</v>
      </c>
      <c r="AJ913" s="36" t="str">
        <f>IF(ISBLANK(AI914),"",Short1[[#This Row],[Adj Close]]/AI914-1)</f>
        <v/>
      </c>
      <c r="AK913" s="29">
        <v>37991</v>
      </c>
      <c r="AM913" s="33" t="str">
        <f>IF(ISBLANK(AL914),"",Short2[[#This Row],[Adj Close]]/AL914-1)</f>
        <v/>
      </c>
    </row>
    <row r="914" spans="1:39" x14ac:dyDescent="0.25">
      <c r="A914" s="37">
        <v>37984</v>
      </c>
      <c r="B914" s="39">
        <v>1108.4799800000001</v>
      </c>
      <c r="C914" s="36">
        <f>IF(ISBLANK(B915), "", GSPC[[#This Row],[Adj Close]]/B915-1)</f>
        <v>1.1488347213383543E-2</v>
      </c>
      <c r="D914" s="37">
        <v>37984</v>
      </c>
      <c r="E914"/>
      <c r="F914" s="36" t="str">
        <f>IF(ISBLANK(E915), "", Long0[[#This Row],[Adj Close]]/E915-1)</f>
        <v/>
      </c>
      <c r="G914" s="29">
        <v>37984</v>
      </c>
      <c r="H914"/>
      <c r="I914" s="33" t="str">
        <f>IF(ISBLANK(H915),"",Long1[[#This Row],[Adj Close]]/H915-1)</f>
        <v/>
      </c>
      <c r="J914" s="37">
        <v>37984</v>
      </c>
      <c r="K914"/>
      <c r="L914" s="36" t="str">
        <f>IF(ISBLANK(K915),"",Long2[[#This Row],[Adj Close]]/K915-1)</f>
        <v/>
      </c>
      <c r="M914" s="29">
        <v>37984</v>
      </c>
      <c r="O914" s="33" t="str">
        <f>IF(ISBLANK(N915),"",Long3[[#This Row],[Adj Close]]/N915-1)</f>
        <v/>
      </c>
      <c r="P914" s="37">
        <v>37984</v>
      </c>
      <c r="R914" s="36" t="str">
        <f>IF(ISBLANK(Q915),"",Long4[[#This Row],[Adj Close]]/Q915-1)</f>
        <v/>
      </c>
      <c r="V914" s="37">
        <v>37984</v>
      </c>
      <c r="X914" s="36" t="str">
        <f>IF(ISBLANK(W915),"",Long6[[#This Row],[Adj Close]]/W915-1)</f>
        <v/>
      </c>
      <c r="AH914" s="37">
        <v>37984</v>
      </c>
      <c r="AJ914" s="36" t="str">
        <f>IF(ISBLANK(AI915),"",Short1[[#This Row],[Adj Close]]/AI915-1)</f>
        <v/>
      </c>
      <c r="AK914" s="29">
        <v>37984</v>
      </c>
      <c r="AM914" s="33" t="str">
        <f>IF(ISBLANK(AL915),"",Short2[[#This Row],[Adj Close]]/AL915-1)</f>
        <v/>
      </c>
    </row>
    <row r="915" spans="1:39" x14ac:dyDescent="0.25">
      <c r="A915" s="37">
        <v>37977</v>
      </c>
      <c r="B915" s="39">
        <v>1095.8900149999999</v>
      </c>
      <c r="C915" s="36">
        <f>IF(ISBLANK(B916), "", GSPC[[#This Row],[Adj Close]]/B916-1)</f>
        <v>6.6411742639576055E-3</v>
      </c>
      <c r="D915" s="37">
        <v>37977</v>
      </c>
      <c r="E915"/>
      <c r="F915" s="36" t="str">
        <f>IF(ISBLANK(E916), "", Long0[[#This Row],[Adj Close]]/E916-1)</f>
        <v/>
      </c>
      <c r="G915" s="29">
        <v>37977</v>
      </c>
      <c r="H915"/>
      <c r="I915" s="33" t="str">
        <f>IF(ISBLANK(H916),"",Long1[[#This Row],[Adj Close]]/H916-1)</f>
        <v/>
      </c>
      <c r="J915" s="37">
        <v>37977</v>
      </c>
      <c r="K915"/>
      <c r="L915" s="36" t="str">
        <f>IF(ISBLANK(K916),"",Long2[[#This Row],[Adj Close]]/K916-1)</f>
        <v/>
      </c>
      <c r="M915" s="29">
        <v>37977</v>
      </c>
      <c r="O915" s="33" t="str">
        <f>IF(ISBLANK(N916),"",Long3[[#This Row],[Adj Close]]/N916-1)</f>
        <v/>
      </c>
      <c r="P915" s="37">
        <v>37977</v>
      </c>
      <c r="R915" s="36" t="str">
        <f>IF(ISBLANK(Q916),"",Long4[[#This Row],[Adj Close]]/Q916-1)</f>
        <v/>
      </c>
      <c r="V915" s="37">
        <v>37977</v>
      </c>
      <c r="X915" s="36" t="str">
        <f>IF(ISBLANK(W916),"",Long6[[#This Row],[Adj Close]]/W916-1)</f>
        <v/>
      </c>
      <c r="AH915" s="37">
        <v>37977</v>
      </c>
      <c r="AJ915" s="36" t="str">
        <f>IF(ISBLANK(AI916),"",Short1[[#This Row],[Adj Close]]/AI916-1)</f>
        <v/>
      </c>
      <c r="AK915" s="29">
        <v>37977</v>
      </c>
      <c r="AM915" s="33" t="str">
        <f>IF(ISBLANK(AL916),"",Short2[[#This Row],[Adj Close]]/AL916-1)</f>
        <v/>
      </c>
    </row>
    <row r="916" spans="1:39" x14ac:dyDescent="0.25">
      <c r="A916" s="37">
        <v>37970</v>
      </c>
      <c r="B916" s="39">
        <v>1088.660034</v>
      </c>
      <c r="C916" s="36">
        <f>IF(ISBLANK(B917), "", GSPC[[#This Row],[Adj Close]]/B917-1)</f>
        <v>1.3517808476765536E-2</v>
      </c>
      <c r="D916" s="37">
        <v>37970</v>
      </c>
      <c r="E916"/>
      <c r="F916" s="36" t="str">
        <f>IF(ISBLANK(E917), "", Long0[[#This Row],[Adj Close]]/E917-1)</f>
        <v/>
      </c>
      <c r="G916" s="29">
        <v>37970</v>
      </c>
      <c r="H916"/>
      <c r="I916" s="33" t="str">
        <f>IF(ISBLANK(H917),"",Long1[[#This Row],[Adj Close]]/H917-1)</f>
        <v/>
      </c>
      <c r="J916" s="37">
        <v>37970</v>
      </c>
      <c r="K916"/>
      <c r="L916" s="36" t="str">
        <f>IF(ISBLANK(K917),"",Long2[[#This Row],[Adj Close]]/K917-1)</f>
        <v/>
      </c>
      <c r="M916" s="29">
        <v>37970</v>
      </c>
      <c r="O916" s="33" t="str">
        <f>IF(ISBLANK(N917),"",Long3[[#This Row],[Adj Close]]/N917-1)</f>
        <v/>
      </c>
      <c r="P916" s="37">
        <v>37970</v>
      </c>
      <c r="R916" s="36" t="str">
        <f>IF(ISBLANK(Q917),"",Long4[[#This Row],[Adj Close]]/Q917-1)</f>
        <v/>
      </c>
      <c r="V916" s="37">
        <v>37970</v>
      </c>
      <c r="X916" s="36" t="str">
        <f>IF(ISBLANK(W917),"",Long6[[#This Row],[Adj Close]]/W917-1)</f>
        <v/>
      </c>
      <c r="AH916" s="37">
        <v>37970</v>
      </c>
      <c r="AJ916" s="36" t="str">
        <f>IF(ISBLANK(AI917),"",Short1[[#This Row],[Adj Close]]/AI917-1)</f>
        <v/>
      </c>
      <c r="AK916" s="29">
        <v>37970</v>
      </c>
      <c r="AM916" s="33" t="str">
        <f>IF(ISBLANK(AL917),"",Short2[[#This Row],[Adj Close]]/AL917-1)</f>
        <v/>
      </c>
    </row>
    <row r="917" spans="1:39" x14ac:dyDescent="0.25">
      <c r="A917" s="37">
        <v>37963</v>
      </c>
      <c r="B917" s="39">
        <v>1074.1400149999999</v>
      </c>
      <c r="C917" s="36">
        <f>IF(ISBLANK(B918), "", GSPC[[#This Row],[Adj Close]]/B918-1)</f>
        <v>1.1907691945360233E-2</v>
      </c>
      <c r="D917" s="37">
        <v>37963</v>
      </c>
      <c r="E917"/>
      <c r="F917" s="36" t="str">
        <f>IF(ISBLANK(E918), "", Long0[[#This Row],[Adj Close]]/E918-1)</f>
        <v/>
      </c>
      <c r="G917" s="29">
        <v>37963</v>
      </c>
      <c r="H917"/>
      <c r="I917" s="33" t="str">
        <f>IF(ISBLANK(H918),"",Long1[[#This Row],[Adj Close]]/H918-1)</f>
        <v/>
      </c>
      <c r="J917" s="37">
        <v>37963</v>
      </c>
      <c r="K917"/>
      <c r="L917" s="36" t="str">
        <f>IF(ISBLANK(K918),"",Long2[[#This Row],[Adj Close]]/K918-1)</f>
        <v/>
      </c>
      <c r="M917" s="29">
        <v>37963</v>
      </c>
      <c r="O917" s="33" t="str">
        <f>IF(ISBLANK(N918),"",Long3[[#This Row],[Adj Close]]/N918-1)</f>
        <v/>
      </c>
      <c r="P917" s="37">
        <v>37963</v>
      </c>
      <c r="R917" s="36" t="str">
        <f>IF(ISBLANK(Q918),"",Long4[[#This Row],[Adj Close]]/Q918-1)</f>
        <v/>
      </c>
      <c r="V917" s="37">
        <v>37963</v>
      </c>
      <c r="X917" s="36" t="str">
        <f>IF(ISBLANK(W918),"",Long6[[#This Row],[Adj Close]]/W918-1)</f>
        <v/>
      </c>
      <c r="AH917" s="37">
        <v>37963</v>
      </c>
      <c r="AJ917" s="36" t="str">
        <f>IF(ISBLANK(AI918),"",Short1[[#This Row],[Adj Close]]/AI918-1)</f>
        <v/>
      </c>
      <c r="AK917" s="29">
        <v>37963</v>
      </c>
      <c r="AM917" s="33" t="str">
        <f>IF(ISBLANK(AL918),"",Short2[[#This Row],[Adj Close]]/AL918-1)</f>
        <v/>
      </c>
    </row>
    <row r="918" spans="1:39" x14ac:dyDescent="0.25">
      <c r="A918" s="37">
        <v>37956</v>
      </c>
      <c r="B918" s="39">
        <v>1061.5</v>
      </c>
      <c r="C918" s="36">
        <f>IF(ISBLANK(B919), "", GSPC[[#This Row],[Adj Close]]/B919-1)</f>
        <v>3.1185495679539876E-3</v>
      </c>
      <c r="D918" s="37">
        <v>37956</v>
      </c>
      <c r="E918"/>
      <c r="F918" s="36" t="str">
        <f>IF(ISBLANK(E919), "", Long0[[#This Row],[Adj Close]]/E919-1)</f>
        <v/>
      </c>
      <c r="G918" s="29">
        <v>37956</v>
      </c>
      <c r="H918"/>
      <c r="I918" s="33" t="str">
        <f>IF(ISBLANK(H919),"",Long1[[#This Row],[Adj Close]]/H919-1)</f>
        <v/>
      </c>
      <c r="J918" s="37">
        <v>37956</v>
      </c>
      <c r="K918"/>
      <c r="L918" s="36" t="str">
        <f>IF(ISBLANK(K919),"",Long2[[#This Row],[Adj Close]]/K919-1)</f>
        <v/>
      </c>
      <c r="M918" s="29">
        <v>37956</v>
      </c>
      <c r="O918" s="33" t="str">
        <f>IF(ISBLANK(N919),"",Long3[[#This Row],[Adj Close]]/N919-1)</f>
        <v/>
      </c>
      <c r="P918" s="37">
        <v>37956</v>
      </c>
      <c r="R918" s="36" t="str">
        <f>IF(ISBLANK(Q919),"",Long4[[#This Row],[Adj Close]]/Q919-1)</f>
        <v/>
      </c>
      <c r="V918" s="37">
        <v>37956</v>
      </c>
      <c r="X918" s="36" t="str">
        <f>IF(ISBLANK(W919),"",Long6[[#This Row],[Adj Close]]/W919-1)</f>
        <v/>
      </c>
      <c r="AH918" s="37">
        <v>37956</v>
      </c>
      <c r="AJ918" s="36" t="str">
        <f>IF(ISBLANK(AI919),"",Short1[[#This Row],[Adj Close]]/AI919-1)</f>
        <v/>
      </c>
      <c r="AK918" s="29">
        <v>37956</v>
      </c>
      <c r="AM918" s="33" t="str">
        <f>IF(ISBLANK(AL919),"",Short2[[#This Row],[Adj Close]]/AL919-1)</f>
        <v/>
      </c>
    </row>
    <row r="919" spans="1:39" x14ac:dyDescent="0.25">
      <c r="A919" s="37">
        <v>37949</v>
      </c>
      <c r="B919" s="39">
        <v>1058.1999510000001</v>
      </c>
      <c r="C919" s="36">
        <f>IF(ISBLANK(B920), "", GSPC[[#This Row],[Adj Close]]/B920-1)</f>
        <v>2.2138862296164463E-2</v>
      </c>
      <c r="D919" s="37">
        <v>37949</v>
      </c>
      <c r="E919"/>
      <c r="F919" s="36" t="str">
        <f>IF(ISBLANK(E920), "", Long0[[#This Row],[Adj Close]]/E920-1)</f>
        <v/>
      </c>
      <c r="G919" s="29">
        <v>37949</v>
      </c>
      <c r="H919"/>
      <c r="I919" s="33" t="str">
        <f>IF(ISBLANK(H920),"",Long1[[#This Row],[Adj Close]]/H920-1)</f>
        <v/>
      </c>
      <c r="J919" s="37">
        <v>37949</v>
      </c>
      <c r="K919"/>
      <c r="L919" s="36" t="str">
        <f>IF(ISBLANK(K920),"",Long2[[#This Row],[Adj Close]]/K920-1)</f>
        <v/>
      </c>
      <c r="M919" s="29">
        <v>37949</v>
      </c>
      <c r="O919" s="33" t="str">
        <f>IF(ISBLANK(N920),"",Long3[[#This Row],[Adj Close]]/N920-1)</f>
        <v/>
      </c>
      <c r="P919" s="37">
        <v>37949</v>
      </c>
      <c r="R919" s="36" t="str">
        <f>IF(ISBLANK(Q920),"",Long4[[#This Row],[Adj Close]]/Q920-1)</f>
        <v/>
      </c>
      <c r="V919" s="37">
        <v>37949</v>
      </c>
      <c r="X919" s="36" t="str">
        <f>IF(ISBLANK(W920),"",Long6[[#This Row],[Adj Close]]/W920-1)</f>
        <v/>
      </c>
      <c r="AH919" s="37">
        <v>37949</v>
      </c>
      <c r="AJ919" s="36" t="str">
        <f>IF(ISBLANK(AI920),"",Short1[[#This Row],[Adj Close]]/AI920-1)</f>
        <v/>
      </c>
      <c r="AK919" s="29">
        <v>37949</v>
      </c>
      <c r="AM919" s="33" t="str">
        <f>IF(ISBLANK(AL920),"",Short2[[#This Row],[Adj Close]]/AL920-1)</f>
        <v/>
      </c>
    </row>
    <row r="920" spans="1:39" x14ac:dyDescent="0.25">
      <c r="A920" s="37">
        <v>37942</v>
      </c>
      <c r="B920" s="39">
        <v>1035.280029</v>
      </c>
      <c r="C920" s="36">
        <f>IF(ISBLANK(B921), "", GSPC[[#This Row],[Adj Close]]/B921-1)</f>
        <v>-1.4347548288038414E-2</v>
      </c>
      <c r="D920" s="37">
        <v>37942</v>
      </c>
      <c r="E920"/>
      <c r="F920" s="36" t="str">
        <f>IF(ISBLANK(E921), "", Long0[[#This Row],[Adj Close]]/E921-1)</f>
        <v/>
      </c>
      <c r="G920" s="29">
        <v>37942</v>
      </c>
      <c r="H920"/>
      <c r="I920" s="33" t="str">
        <f>IF(ISBLANK(H921),"",Long1[[#This Row],[Adj Close]]/H921-1)</f>
        <v/>
      </c>
      <c r="J920" s="37">
        <v>37942</v>
      </c>
      <c r="K920"/>
      <c r="L920" s="36" t="str">
        <f>IF(ISBLANK(K921),"",Long2[[#This Row],[Adj Close]]/K921-1)</f>
        <v/>
      </c>
      <c r="M920" s="29">
        <v>37942</v>
      </c>
      <c r="O920" s="33" t="str">
        <f>IF(ISBLANK(N921),"",Long3[[#This Row],[Adj Close]]/N921-1)</f>
        <v/>
      </c>
      <c r="P920" s="37">
        <v>37942</v>
      </c>
      <c r="R920" s="36" t="str">
        <f>IF(ISBLANK(Q921),"",Long4[[#This Row],[Adj Close]]/Q921-1)</f>
        <v/>
      </c>
      <c r="V920" s="37">
        <v>37942</v>
      </c>
      <c r="X920" s="36" t="str">
        <f>IF(ISBLANK(W921),"",Long6[[#This Row],[Adj Close]]/W921-1)</f>
        <v/>
      </c>
      <c r="AH920" s="37">
        <v>37942</v>
      </c>
      <c r="AJ920" s="36" t="str">
        <f>IF(ISBLANK(AI921),"",Short1[[#This Row],[Adj Close]]/AI921-1)</f>
        <v/>
      </c>
      <c r="AK920" s="29">
        <v>37942</v>
      </c>
      <c r="AM920" s="33" t="str">
        <f>IF(ISBLANK(AL921),"",Short2[[#This Row],[Adj Close]]/AL921-1)</f>
        <v/>
      </c>
    </row>
    <row r="921" spans="1:39" x14ac:dyDescent="0.25">
      <c r="A921" s="37">
        <v>37935</v>
      </c>
      <c r="B921" s="39">
        <v>1050.349976</v>
      </c>
      <c r="C921" s="36">
        <f>IF(ISBLANK(B922), "", GSPC[[#This Row],[Adj Close]]/B922-1)</f>
        <v>-2.7154936868282187E-3</v>
      </c>
      <c r="D921" s="37">
        <v>37935</v>
      </c>
      <c r="E921"/>
      <c r="F921" s="36" t="str">
        <f>IF(ISBLANK(E922), "", Long0[[#This Row],[Adj Close]]/E922-1)</f>
        <v/>
      </c>
      <c r="G921" s="29">
        <v>37935</v>
      </c>
      <c r="H921"/>
      <c r="I921" s="33" t="str">
        <f>IF(ISBLANK(H922),"",Long1[[#This Row],[Adj Close]]/H922-1)</f>
        <v/>
      </c>
      <c r="J921" s="37">
        <v>37935</v>
      </c>
      <c r="K921"/>
      <c r="L921" s="36" t="str">
        <f>IF(ISBLANK(K922),"",Long2[[#This Row],[Adj Close]]/K922-1)</f>
        <v/>
      </c>
      <c r="M921" s="29">
        <v>37935</v>
      </c>
      <c r="O921" s="33" t="str">
        <f>IF(ISBLANK(N922),"",Long3[[#This Row],[Adj Close]]/N922-1)</f>
        <v/>
      </c>
      <c r="P921" s="37">
        <v>37935</v>
      </c>
      <c r="R921" s="36" t="str">
        <f>IF(ISBLANK(Q922),"",Long4[[#This Row],[Adj Close]]/Q922-1)</f>
        <v/>
      </c>
      <c r="V921" s="37">
        <v>37935</v>
      </c>
      <c r="X921" s="36" t="str">
        <f>IF(ISBLANK(W922),"",Long6[[#This Row],[Adj Close]]/W922-1)</f>
        <v/>
      </c>
      <c r="AH921" s="37">
        <v>37935</v>
      </c>
      <c r="AJ921" s="36" t="str">
        <f>IF(ISBLANK(AI922),"",Short1[[#This Row],[Adj Close]]/AI922-1)</f>
        <v/>
      </c>
      <c r="AK921" s="29">
        <v>37935</v>
      </c>
      <c r="AM921" s="33" t="str">
        <f>IF(ISBLANK(AL922),"",Short2[[#This Row],[Adj Close]]/AL922-1)</f>
        <v/>
      </c>
    </row>
    <row r="922" spans="1:39" x14ac:dyDescent="0.25">
      <c r="A922" s="37">
        <v>37928</v>
      </c>
      <c r="B922" s="39">
        <v>1053.209961</v>
      </c>
      <c r="C922" s="36">
        <f>IF(ISBLANK(B923), "", GSPC[[#This Row],[Adj Close]]/B923-1)</f>
        <v>2.379343579859805E-3</v>
      </c>
      <c r="D922" s="37">
        <v>37928</v>
      </c>
      <c r="E922"/>
      <c r="F922" s="36" t="str">
        <f>IF(ISBLANK(E923), "", Long0[[#This Row],[Adj Close]]/E923-1)</f>
        <v/>
      </c>
      <c r="G922" s="29">
        <v>37928</v>
      </c>
      <c r="H922"/>
      <c r="I922" s="33" t="str">
        <f>IF(ISBLANK(H923),"",Long1[[#This Row],[Adj Close]]/H923-1)</f>
        <v/>
      </c>
      <c r="J922" s="37">
        <v>37928</v>
      </c>
      <c r="K922"/>
      <c r="L922" s="36" t="str">
        <f>IF(ISBLANK(K923),"",Long2[[#This Row],[Adj Close]]/K923-1)</f>
        <v/>
      </c>
      <c r="M922" s="29">
        <v>37928</v>
      </c>
      <c r="O922" s="33" t="str">
        <f>IF(ISBLANK(N923),"",Long3[[#This Row],[Adj Close]]/N923-1)</f>
        <v/>
      </c>
      <c r="P922" s="37">
        <v>37928</v>
      </c>
      <c r="R922" s="36" t="str">
        <f>IF(ISBLANK(Q923),"",Long4[[#This Row],[Adj Close]]/Q923-1)</f>
        <v/>
      </c>
      <c r="V922" s="37">
        <v>37928</v>
      </c>
      <c r="X922" s="36" t="str">
        <f>IF(ISBLANK(W923),"",Long6[[#This Row],[Adj Close]]/W923-1)</f>
        <v/>
      </c>
      <c r="AH922" s="37">
        <v>37928</v>
      </c>
      <c r="AJ922" s="36" t="str">
        <f>IF(ISBLANK(AI923),"",Short1[[#This Row],[Adj Close]]/AI923-1)</f>
        <v/>
      </c>
      <c r="AK922" s="29">
        <v>37928</v>
      </c>
      <c r="AM922" s="33" t="str">
        <f>IF(ISBLANK(AL923),"",Short2[[#This Row],[Adj Close]]/AL923-1)</f>
        <v/>
      </c>
    </row>
    <row r="923" spans="1:39" x14ac:dyDescent="0.25">
      <c r="A923" s="37">
        <v>37921</v>
      </c>
      <c r="B923" s="39">
        <v>1050.709961</v>
      </c>
      <c r="C923" s="36">
        <f>IF(ISBLANK(B924), "", GSPC[[#This Row],[Adj Close]]/B924-1)</f>
        <v>2.1187398586492989E-2</v>
      </c>
      <c r="D923" s="37">
        <v>37921</v>
      </c>
      <c r="E923"/>
      <c r="F923" s="36" t="str">
        <f>IF(ISBLANK(E924), "", Long0[[#This Row],[Adj Close]]/E924-1)</f>
        <v/>
      </c>
      <c r="G923" s="29">
        <v>37921</v>
      </c>
      <c r="H923"/>
      <c r="I923" s="33" t="str">
        <f>IF(ISBLANK(H924),"",Long1[[#This Row],[Adj Close]]/H924-1)</f>
        <v/>
      </c>
      <c r="J923" s="37">
        <v>37921</v>
      </c>
      <c r="K923"/>
      <c r="L923" s="36" t="str">
        <f>IF(ISBLANK(K924),"",Long2[[#This Row],[Adj Close]]/K924-1)</f>
        <v/>
      </c>
      <c r="M923" s="29">
        <v>37921</v>
      </c>
      <c r="O923" s="33" t="str">
        <f>IF(ISBLANK(N924),"",Long3[[#This Row],[Adj Close]]/N924-1)</f>
        <v/>
      </c>
      <c r="P923" s="37">
        <v>37921</v>
      </c>
      <c r="R923" s="36" t="str">
        <f>IF(ISBLANK(Q924),"",Long4[[#This Row],[Adj Close]]/Q924-1)</f>
        <v/>
      </c>
      <c r="V923" s="37">
        <v>37921</v>
      </c>
      <c r="X923" s="36" t="str">
        <f>IF(ISBLANK(W924),"",Long6[[#This Row],[Adj Close]]/W924-1)</f>
        <v/>
      </c>
      <c r="AH923" s="37">
        <v>37921</v>
      </c>
      <c r="AJ923" s="36" t="str">
        <f>IF(ISBLANK(AI924),"",Short1[[#This Row],[Adj Close]]/AI924-1)</f>
        <v/>
      </c>
      <c r="AK923" s="29">
        <v>37921</v>
      </c>
      <c r="AM923" s="33" t="str">
        <f>IF(ISBLANK(AL924),"",Short2[[#This Row],[Adj Close]]/AL924-1)</f>
        <v/>
      </c>
    </row>
    <row r="924" spans="1:39" x14ac:dyDescent="0.25">
      <c r="A924" s="37">
        <v>37914</v>
      </c>
      <c r="B924" s="39">
        <v>1028.910034</v>
      </c>
      <c r="C924" s="36">
        <f>IF(ISBLANK(B925), "", GSPC[[#This Row],[Adj Close]]/B925-1)</f>
        <v>-1.0016080264854343E-2</v>
      </c>
      <c r="D924" s="37">
        <v>37914</v>
      </c>
      <c r="E924"/>
      <c r="F924" s="36" t="str">
        <f>IF(ISBLANK(E925), "", Long0[[#This Row],[Adj Close]]/E925-1)</f>
        <v/>
      </c>
      <c r="G924" s="29">
        <v>37914</v>
      </c>
      <c r="H924"/>
      <c r="I924" s="33" t="str">
        <f>IF(ISBLANK(H925),"",Long1[[#This Row],[Adj Close]]/H925-1)</f>
        <v/>
      </c>
      <c r="J924" s="37">
        <v>37914</v>
      </c>
      <c r="K924"/>
      <c r="L924" s="36" t="str">
        <f>IF(ISBLANK(K925),"",Long2[[#This Row],[Adj Close]]/K925-1)</f>
        <v/>
      </c>
      <c r="M924" s="29">
        <v>37914</v>
      </c>
      <c r="O924" s="33" t="str">
        <f>IF(ISBLANK(N925),"",Long3[[#This Row],[Adj Close]]/N925-1)</f>
        <v/>
      </c>
      <c r="P924" s="37">
        <v>37914</v>
      </c>
      <c r="R924" s="36" t="str">
        <f>IF(ISBLANK(Q925),"",Long4[[#This Row],[Adj Close]]/Q925-1)</f>
        <v/>
      </c>
      <c r="V924" s="37">
        <v>37914</v>
      </c>
      <c r="X924" s="36" t="str">
        <f>IF(ISBLANK(W925),"",Long6[[#This Row],[Adj Close]]/W925-1)</f>
        <v/>
      </c>
      <c r="AH924" s="37">
        <v>37914</v>
      </c>
      <c r="AJ924" s="36" t="str">
        <f>IF(ISBLANK(AI925),"",Short1[[#This Row],[Adj Close]]/AI925-1)</f>
        <v/>
      </c>
      <c r="AK924" s="29">
        <v>37914</v>
      </c>
      <c r="AM924" s="33" t="str">
        <f>IF(ISBLANK(AL925),"",Short2[[#This Row],[Adj Close]]/AL925-1)</f>
        <v/>
      </c>
    </row>
    <row r="925" spans="1:39" x14ac:dyDescent="0.25">
      <c r="A925" s="37">
        <v>37907</v>
      </c>
      <c r="B925" s="39">
        <v>1039.3199460000001</v>
      </c>
      <c r="C925" s="36">
        <f>IF(ISBLANK(B926), "", GSPC[[#This Row],[Adj Close]]/B926-1)</f>
        <v>1.2136937444773288E-3</v>
      </c>
      <c r="D925" s="37">
        <v>37907</v>
      </c>
      <c r="E925"/>
      <c r="F925" s="36" t="str">
        <f>IF(ISBLANK(E926), "", Long0[[#This Row],[Adj Close]]/E926-1)</f>
        <v/>
      </c>
      <c r="G925" s="29">
        <v>37907</v>
      </c>
      <c r="H925"/>
      <c r="I925" s="33" t="str">
        <f>IF(ISBLANK(H926),"",Long1[[#This Row],[Adj Close]]/H926-1)</f>
        <v/>
      </c>
      <c r="J925" s="37">
        <v>37907</v>
      </c>
      <c r="K925"/>
      <c r="L925" s="36" t="str">
        <f>IF(ISBLANK(K926),"",Long2[[#This Row],[Adj Close]]/K926-1)</f>
        <v/>
      </c>
      <c r="M925" s="29">
        <v>37907</v>
      </c>
      <c r="O925" s="33" t="str">
        <f>IF(ISBLANK(N926),"",Long3[[#This Row],[Adj Close]]/N926-1)</f>
        <v/>
      </c>
      <c r="P925" s="37">
        <v>37907</v>
      </c>
      <c r="R925" s="36" t="str">
        <f>IF(ISBLANK(Q926),"",Long4[[#This Row],[Adj Close]]/Q926-1)</f>
        <v/>
      </c>
      <c r="V925" s="37">
        <v>37907</v>
      </c>
      <c r="X925" s="36" t="str">
        <f>IF(ISBLANK(W926),"",Long6[[#This Row],[Adj Close]]/W926-1)</f>
        <v/>
      </c>
      <c r="AH925" s="37">
        <v>37907</v>
      </c>
      <c r="AJ925" s="36" t="str">
        <f>IF(ISBLANK(AI926),"",Short1[[#This Row],[Adj Close]]/AI926-1)</f>
        <v/>
      </c>
      <c r="AK925" s="29">
        <v>37907</v>
      </c>
      <c r="AM925" s="33" t="str">
        <f>IF(ISBLANK(AL926),"",Short2[[#This Row],[Adj Close]]/AL926-1)</f>
        <v/>
      </c>
    </row>
    <row r="926" spans="1:39" x14ac:dyDescent="0.25">
      <c r="A926" s="37">
        <v>37900</v>
      </c>
      <c r="B926" s="39">
        <v>1038.0600589999999</v>
      </c>
      <c r="C926" s="36">
        <f>IF(ISBLANK(B927), "", GSPC[[#This Row],[Adj Close]]/B927-1)</f>
        <v>7.9721155423904122E-3</v>
      </c>
      <c r="D926" s="37">
        <v>37900</v>
      </c>
      <c r="E926"/>
      <c r="F926" s="36" t="str">
        <f>IF(ISBLANK(E927), "", Long0[[#This Row],[Adj Close]]/E927-1)</f>
        <v/>
      </c>
      <c r="G926" s="29">
        <v>37900</v>
      </c>
      <c r="H926"/>
      <c r="I926" s="33" t="str">
        <f>IF(ISBLANK(H927),"",Long1[[#This Row],[Adj Close]]/H927-1)</f>
        <v/>
      </c>
      <c r="J926" s="37">
        <v>37900</v>
      </c>
      <c r="K926"/>
      <c r="L926" s="36" t="str">
        <f>IF(ISBLANK(K927),"",Long2[[#This Row],[Adj Close]]/K927-1)</f>
        <v/>
      </c>
      <c r="M926" s="29">
        <v>37900</v>
      </c>
      <c r="O926" s="33" t="str">
        <f>IF(ISBLANK(N927),"",Long3[[#This Row],[Adj Close]]/N927-1)</f>
        <v/>
      </c>
      <c r="P926" s="37">
        <v>37900</v>
      </c>
      <c r="R926" s="36" t="str">
        <f>IF(ISBLANK(Q927),"",Long4[[#This Row],[Adj Close]]/Q927-1)</f>
        <v/>
      </c>
      <c r="V926" s="37">
        <v>37900</v>
      </c>
      <c r="X926" s="36" t="str">
        <f>IF(ISBLANK(W927),"",Long6[[#This Row],[Adj Close]]/W927-1)</f>
        <v/>
      </c>
      <c r="AH926" s="37">
        <v>37900</v>
      </c>
      <c r="AJ926" s="36" t="str">
        <f>IF(ISBLANK(AI927),"",Short1[[#This Row],[Adj Close]]/AI927-1)</f>
        <v/>
      </c>
      <c r="AK926" s="29">
        <v>37900</v>
      </c>
      <c r="AM926" s="33" t="str">
        <f>IF(ISBLANK(AL927),"",Short2[[#This Row],[Adj Close]]/AL927-1)</f>
        <v/>
      </c>
    </row>
    <row r="927" spans="1:39" x14ac:dyDescent="0.25">
      <c r="A927" s="37">
        <v>37893</v>
      </c>
      <c r="B927" s="39">
        <v>1029.849976</v>
      </c>
      <c r="C927" s="36">
        <f>IF(ISBLANK(B928), "", GSPC[[#This Row],[Adj Close]]/B928-1)</f>
        <v>3.3104279274216442E-2</v>
      </c>
      <c r="D927" s="37">
        <v>37893</v>
      </c>
      <c r="E927"/>
      <c r="F927" s="36" t="str">
        <f>IF(ISBLANK(E928), "", Long0[[#This Row],[Adj Close]]/E928-1)</f>
        <v/>
      </c>
      <c r="J927" s="37">
        <v>37893</v>
      </c>
      <c r="K927"/>
      <c r="L927" s="36" t="str">
        <f>IF(ISBLANK(K928),"",Long2[[#This Row],[Adj Close]]/K928-1)</f>
        <v/>
      </c>
      <c r="M927" s="29">
        <v>37893</v>
      </c>
      <c r="O927" s="33" t="str">
        <f>IF(ISBLANK(N928),"",Long3[[#This Row],[Adj Close]]/N928-1)</f>
        <v/>
      </c>
      <c r="P927" s="37">
        <v>37893</v>
      </c>
      <c r="R927" s="36" t="str">
        <f>IF(ISBLANK(Q928),"",Long4[[#This Row],[Adj Close]]/Q928-1)</f>
        <v/>
      </c>
      <c r="V927" s="37">
        <v>37893</v>
      </c>
      <c r="X927" s="36" t="str">
        <f>IF(ISBLANK(W928),"",Long6[[#This Row],[Adj Close]]/W928-1)</f>
        <v/>
      </c>
      <c r="AH927" s="37">
        <v>37893</v>
      </c>
      <c r="AJ927" s="36" t="str">
        <f>IF(ISBLANK(AI928),"",Short1[[#This Row],[Adj Close]]/AI928-1)</f>
        <v/>
      </c>
      <c r="AK927" s="29">
        <v>37893</v>
      </c>
      <c r="AM927" s="33" t="str">
        <f>IF(ISBLANK(AL928),"",Short2[[#This Row],[Adj Close]]/AL928-1)</f>
        <v/>
      </c>
    </row>
    <row r="928" spans="1:39" x14ac:dyDescent="0.25">
      <c r="A928" s="37">
        <v>37886</v>
      </c>
      <c r="B928" s="39">
        <v>996.84997599999997</v>
      </c>
      <c r="C928" s="36">
        <f>IF(ISBLANK(B929), "", GSPC[[#This Row],[Adj Close]]/B929-1)</f>
        <v>-3.8068195633174207E-2</v>
      </c>
      <c r="D928" s="37">
        <v>37886</v>
      </c>
      <c r="E928"/>
      <c r="F928" s="36" t="str">
        <f>IF(ISBLANK(E929), "", Long0[[#This Row],[Adj Close]]/E929-1)</f>
        <v/>
      </c>
      <c r="J928" s="37">
        <v>37886</v>
      </c>
      <c r="K928"/>
      <c r="L928" s="36" t="str">
        <f>IF(ISBLANK(K929),"",Long2[[#This Row],[Adj Close]]/K929-1)</f>
        <v/>
      </c>
      <c r="M928" s="29">
        <v>37886</v>
      </c>
      <c r="O928" s="33" t="str">
        <f>IF(ISBLANK(N929),"",Long3[[#This Row],[Adj Close]]/N929-1)</f>
        <v/>
      </c>
      <c r="P928" s="37">
        <v>37886</v>
      </c>
      <c r="R928" s="36" t="str">
        <f>IF(ISBLANK(Q929),"",Long4[[#This Row],[Adj Close]]/Q929-1)</f>
        <v/>
      </c>
      <c r="V928" s="37">
        <v>37886</v>
      </c>
      <c r="X928" s="36" t="str">
        <f>IF(ISBLANK(W929),"",Long6[[#This Row],[Adj Close]]/W929-1)</f>
        <v/>
      </c>
      <c r="AH928" s="37">
        <v>37886</v>
      </c>
      <c r="AJ928" s="36" t="str">
        <f>IF(ISBLANK(AI929),"",Short1[[#This Row],[Adj Close]]/AI929-1)</f>
        <v/>
      </c>
      <c r="AK928" s="29">
        <v>37886</v>
      </c>
      <c r="AM928" s="33" t="str">
        <f>IF(ISBLANK(AL929),"",Short2[[#This Row],[Adj Close]]/AL929-1)</f>
        <v/>
      </c>
    </row>
    <row r="929" spans="1:39" x14ac:dyDescent="0.25">
      <c r="A929" s="37">
        <v>37879</v>
      </c>
      <c r="B929" s="39">
        <v>1036.3000489999999</v>
      </c>
      <c r="C929" s="36">
        <f>IF(ISBLANK(B930), "", GSPC[[#This Row],[Adj Close]]/B930-1)</f>
        <v>1.7346871693613597E-2</v>
      </c>
      <c r="D929" s="37">
        <v>37879</v>
      </c>
      <c r="E929"/>
      <c r="F929" s="36" t="str">
        <f>IF(ISBLANK(E930), "", Long0[[#This Row],[Adj Close]]/E930-1)</f>
        <v/>
      </c>
      <c r="J929" s="37">
        <v>37879</v>
      </c>
      <c r="K929"/>
      <c r="L929" s="36" t="str">
        <f>IF(ISBLANK(K930),"",Long2[[#This Row],[Adj Close]]/K930-1)</f>
        <v/>
      </c>
      <c r="M929" s="29">
        <v>37879</v>
      </c>
      <c r="O929" s="33" t="str">
        <f>IF(ISBLANK(N930),"",Long3[[#This Row],[Adj Close]]/N930-1)</f>
        <v/>
      </c>
      <c r="P929" s="37">
        <v>37879</v>
      </c>
      <c r="R929" s="36" t="str">
        <f>IF(ISBLANK(Q930),"",Long4[[#This Row],[Adj Close]]/Q930-1)</f>
        <v/>
      </c>
      <c r="V929" s="37">
        <v>37879</v>
      </c>
      <c r="X929" s="36" t="str">
        <f>IF(ISBLANK(W930),"",Long6[[#This Row],[Adj Close]]/W930-1)</f>
        <v/>
      </c>
      <c r="AH929" s="37">
        <v>37879</v>
      </c>
      <c r="AJ929" s="36" t="str">
        <f>IF(ISBLANK(AI930),"",Short1[[#This Row],[Adj Close]]/AI930-1)</f>
        <v/>
      </c>
      <c r="AK929" s="29">
        <v>37879</v>
      </c>
      <c r="AM929" s="33" t="str">
        <f>IF(ISBLANK(AL930),"",Short2[[#This Row],[Adj Close]]/AL930-1)</f>
        <v/>
      </c>
    </row>
    <row r="930" spans="1:39" x14ac:dyDescent="0.25">
      <c r="A930" s="37">
        <v>37872</v>
      </c>
      <c r="B930" s="39">
        <v>1018.630005</v>
      </c>
      <c r="C930" s="36">
        <f>IF(ISBLANK(B931), "", GSPC[[#This Row],[Adj Close]]/B931-1)</f>
        <v>-2.7022096941098361E-3</v>
      </c>
      <c r="D930" s="37">
        <v>37872</v>
      </c>
      <c r="E930"/>
      <c r="F930" s="36" t="str">
        <f>IF(ISBLANK(E931), "", Long0[[#This Row],[Adj Close]]/E931-1)</f>
        <v/>
      </c>
      <c r="J930" s="37">
        <v>37872</v>
      </c>
      <c r="K930"/>
      <c r="L930" s="36" t="str">
        <f>IF(ISBLANK(K931),"",Long2[[#This Row],[Adj Close]]/K931-1)</f>
        <v/>
      </c>
      <c r="M930" s="29">
        <v>37872</v>
      </c>
      <c r="O930" s="33" t="str">
        <f>IF(ISBLANK(N931),"",Long3[[#This Row],[Adj Close]]/N931-1)</f>
        <v/>
      </c>
      <c r="P930" s="37">
        <v>37872</v>
      </c>
      <c r="R930" s="36" t="str">
        <f>IF(ISBLANK(Q931),"",Long4[[#This Row],[Adj Close]]/Q931-1)</f>
        <v/>
      </c>
      <c r="V930" s="37">
        <v>37872</v>
      </c>
      <c r="X930" s="36" t="str">
        <f>IF(ISBLANK(W931),"",Long6[[#This Row],[Adj Close]]/W931-1)</f>
        <v/>
      </c>
      <c r="AH930" s="37">
        <v>37872</v>
      </c>
      <c r="AJ930" s="36" t="str">
        <f>IF(ISBLANK(AI931),"",Short1[[#This Row],[Adj Close]]/AI931-1)</f>
        <v/>
      </c>
      <c r="AK930" s="29">
        <v>37872</v>
      </c>
      <c r="AM930" s="33" t="str">
        <f>IF(ISBLANK(AL931),"",Short2[[#This Row],[Adj Close]]/AL931-1)</f>
        <v/>
      </c>
    </row>
    <row r="931" spans="1:39" x14ac:dyDescent="0.25">
      <c r="A931" s="37">
        <v>37865</v>
      </c>
      <c r="B931" s="39">
        <v>1021.3900149999999</v>
      </c>
      <c r="C931" s="36">
        <f>IF(ISBLANK(B932), "", GSPC[[#This Row],[Adj Close]]/B932-1)</f>
        <v>1.3273682669083797E-2</v>
      </c>
      <c r="D931" s="37">
        <v>37865</v>
      </c>
      <c r="E931"/>
      <c r="F931" s="36" t="str">
        <f>IF(ISBLANK(E932), "", Long0[[#This Row],[Adj Close]]/E932-1)</f>
        <v/>
      </c>
      <c r="J931" s="37">
        <v>37865</v>
      </c>
      <c r="K931"/>
      <c r="L931" s="36" t="str">
        <f>IF(ISBLANK(K932),"",Long2[[#This Row],[Adj Close]]/K932-1)</f>
        <v/>
      </c>
      <c r="M931" s="29">
        <v>37865</v>
      </c>
      <c r="O931" s="33" t="str">
        <f>IF(ISBLANK(N932),"",Long3[[#This Row],[Adj Close]]/N932-1)</f>
        <v/>
      </c>
      <c r="P931" s="37">
        <v>37865</v>
      </c>
      <c r="R931" s="36" t="str">
        <f>IF(ISBLANK(Q932),"",Long4[[#This Row],[Adj Close]]/Q932-1)</f>
        <v/>
      </c>
      <c r="V931" s="37">
        <v>37865</v>
      </c>
      <c r="X931" s="36" t="str">
        <f>IF(ISBLANK(W932),"",Long6[[#This Row],[Adj Close]]/W932-1)</f>
        <v/>
      </c>
      <c r="AH931" s="37">
        <v>37865</v>
      </c>
      <c r="AJ931" s="36" t="str">
        <f>IF(ISBLANK(AI932),"",Short1[[#This Row],[Adj Close]]/AI932-1)</f>
        <v/>
      </c>
      <c r="AK931" s="29">
        <v>37865</v>
      </c>
      <c r="AM931" s="33" t="str">
        <f>IF(ISBLANK(AL932),"",Short2[[#This Row],[Adj Close]]/AL932-1)</f>
        <v/>
      </c>
    </row>
    <row r="932" spans="1:39" x14ac:dyDescent="0.25">
      <c r="A932" s="37">
        <v>37858</v>
      </c>
      <c r="B932" s="39">
        <v>1008.01001</v>
      </c>
      <c r="C932" s="36">
        <f>IF(ISBLANK(B933), "", GSPC[[#This Row],[Adj Close]]/B933-1)</f>
        <v>1.5054490192041747E-2</v>
      </c>
      <c r="D932" s="37">
        <v>37858</v>
      </c>
      <c r="E932"/>
      <c r="F932" s="36" t="str">
        <f>IF(ISBLANK(E933), "", Long0[[#This Row],[Adj Close]]/E933-1)</f>
        <v/>
      </c>
      <c r="J932" s="37">
        <v>37858</v>
      </c>
      <c r="K932"/>
      <c r="L932" s="36" t="str">
        <f>IF(ISBLANK(K933),"",Long2[[#This Row],[Adj Close]]/K933-1)</f>
        <v/>
      </c>
      <c r="M932" s="29">
        <v>37858</v>
      </c>
      <c r="O932" s="33" t="str">
        <f>IF(ISBLANK(N933),"",Long3[[#This Row],[Adj Close]]/N933-1)</f>
        <v/>
      </c>
      <c r="P932" s="37">
        <v>37858</v>
      </c>
      <c r="R932" s="36" t="str">
        <f>IF(ISBLANK(Q933),"",Long4[[#This Row],[Adj Close]]/Q933-1)</f>
        <v/>
      </c>
      <c r="V932" s="37">
        <v>37858</v>
      </c>
      <c r="X932" s="36" t="str">
        <f>IF(ISBLANK(W933),"",Long6[[#This Row],[Adj Close]]/W933-1)</f>
        <v/>
      </c>
      <c r="AH932" s="37">
        <v>37858</v>
      </c>
      <c r="AJ932" s="36" t="str">
        <f>IF(ISBLANK(AI933),"",Short1[[#This Row],[Adj Close]]/AI933-1)</f>
        <v/>
      </c>
      <c r="AK932" s="29">
        <v>37858</v>
      </c>
      <c r="AM932" s="33" t="str">
        <f>IF(ISBLANK(AL933),"",Short2[[#This Row],[Adj Close]]/AL933-1)</f>
        <v/>
      </c>
    </row>
    <row r="933" spans="1:39" x14ac:dyDescent="0.25">
      <c r="A933" s="37">
        <v>37851</v>
      </c>
      <c r="B933" s="39">
        <v>993.05999799999995</v>
      </c>
      <c r="C933" s="36">
        <f>IF(ISBLANK(B934), "", GSPC[[#This Row],[Adj Close]]/B934-1)</f>
        <v>2.4125238888963452E-3</v>
      </c>
      <c r="D933" s="37">
        <v>37851</v>
      </c>
      <c r="E933"/>
      <c r="F933" s="36" t="str">
        <f>IF(ISBLANK(E934), "", Long0[[#This Row],[Adj Close]]/E934-1)</f>
        <v/>
      </c>
      <c r="J933" s="37">
        <v>37851</v>
      </c>
      <c r="K933"/>
      <c r="L933" s="36" t="str">
        <f>IF(ISBLANK(K934),"",Long2[[#This Row],[Adj Close]]/K934-1)</f>
        <v/>
      </c>
      <c r="M933" s="29">
        <v>37851</v>
      </c>
      <c r="O933" s="33" t="str">
        <f>IF(ISBLANK(N934),"",Long3[[#This Row],[Adj Close]]/N934-1)</f>
        <v/>
      </c>
      <c r="P933" s="37">
        <v>37851</v>
      </c>
      <c r="R933" s="36" t="str">
        <f>IF(ISBLANK(Q934),"",Long4[[#This Row],[Adj Close]]/Q934-1)</f>
        <v/>
      </c>
      <c r="V933" s="37">
        <v>37851</v>
      </c>
      <c r="X933" s="36" t="str">
        <f>IF(ISBLANK(W934),"",Long6[[#This Row],[Adj Close]]/W934-1)</f>
        <v/>
      </c>
      <c r="AH933" s="37">
        <v>37851</v>
      </c>
      <c r="AJ933" s="36" t="str">
        <f>IF(ISBLANK(AI934),"",Short1[[#This Row],[Adj Close]]/AI934-1)</f>
        <v/>
      </c>
      <c r="AK933" s="29">
        <v>37851</v>
      </c>
      <c r="AM933" s="33" t="str">
        <f>IF(ISBLANK(AL934),"",Short2[[#This Row],[Adj Close]]/AL934-1)</f>
        <v/>
      </c>
    </row>
    <row r="934" spans="1:39" x14ac:dyDescent="0.25">
      <c r="A934" s="37">
        <v>37844</v>
      </c>
      <c r="B934" s="39">
        <v>990.669983</v>
      </c>
      <c r="C934" s="36">
        <f>IF(ISBLANK(B935), "", GSPC[[#This Row],[Adj Close]]/B935-1)</f>
        <v>1.3379796886982875E-2</v>
      </c>
      <c r="D934" s="37">
        <v>37844</v>
      </c>
      <c r="E934"/>
      <c r="F934" s="36" t="str">
        <f>IF(ISBLANK(E935), "", Long0[[#This Row],[Adj Close]]/E935-1)</f>
        <v/>
      </c>
      <c r="J934" s="37">
        <v>37844</v>
      </c>
      <c r="K934"/>
      <c r="L934" s="36" t="str">
        <f>IF(ISBLANK(K935),"",Long2[[#This Row],[Adj Close]]/K935-1)</f>
        <v/>
      </c>
      <c r="M934" s="29">
        <v>37844</v>
      </c>
      <c r="O934" s="33" t="str">
        <f>IF(ISBLANK(N935),"",Long3[[#This Row],[Adj Close]]/N935-1)</f>
        <v/>
      </c>
      <c r="P934" s="37">
        <v>37844</v>
      </c>
      <c r="R934" s="36" t="str">
        <f>IF(ISBLANK(Q935),"",Long4[[#This Row],[Adj Close]]/Q935-1)</f>
        <v/>
      </c>
      <c r="V934" s="37">
        <v>37844</v>
      </c>
      <c r="X934" s="36" t="str">
        <f>IF(ISBLANK(W935),"",Long6[[#This Row],[Adj Close]]/W935-1)</f>
        <v/>
      </c>
      <c r="AH934" s="37">
        <v>37844</v>
      </c>
      <c r="AJ934" s="36" t="str">
        <f>IF(ISBLANK(AI935),"",Short1[[#This Row],[Adj Close]]/AI935-1)</f>
        <v/>
      </c>
      <c r="AK934" s="29">
        <v>37844</v>
      </c>
      <c r="AM934" s="33" t="str">
        <f>IF(ISBLANK(AL935),"",Short2[[#This Row],[Adj Close]]/AL935-1)</f>
        <v/>
      </c>
    </row>
    <row r="935" spans="1:39" x14ac:dyDescent="0.25">
      <c r="A935" s="37">
        <v>37837</v>
      </c>
      <c r="B935" s="39">
        <v>977.59002699999996</v>
      </c>
      <c r="C935" s="36">
        <f>IF(ISBLANK(B936), "", GSPC[[#This Row],[Adj Close]]/B936-1)</f>
        <v>-2.6118420010364796E-3</v>
      </c>
      <c r="D935" s="37">
        <v>37837</v>
      </c>
      <c r="E935"/>
      <c r="F935" s="36" t="str">
        <f>IF(ISBLANK(E936), "", Long0[[#This Row],[Adj Close]]/E936-1)</f>
        <v/>
      </c>
      <c r="J935" s="37">
        <v>37837</v>
      </c>
      <c r="K935"/>
      <c r="L935" s="36" t="str">
        <f>IF(ISBLANK(K936),"",Long2[[#This Row],[Adj Close]]/K936-1)</f>
        <v/>
      </c>
      <c r="M935" s="29">
        <v>37837</v>
      </c>
      <c r="O935" s="33" t="str">
        <f>IF(ISBLANK(N936),"",Long3[[#This Row],[Adj Close]]/N936-1)</f>
        <v/>
      </c>
      <c r="P935" s="37">
        <v>37837</v>
      </c>
      <c r="R935" s="36" t="str">
        <f>IF(ISBLANK(Q936),"",Long4[[#This Row],[Adj Close]]/Q936-1)</f>
        <v/>
      </c>
      <c r="V935" s="37">
        <v>37837</v>
      </c>
      <c r="X935" s="36" t="str">
        <f>IF(ISBLANK(W936),"",Long6[[#This Row],[Adj Close]]/W936-1)</f>
        <v/>
      </c>
      <c r="AH935" s="37">
        <v>37837</v>
      </c>
      <c r="AJ935" s="36" t="str">
        <f>IF(ISBLANK(AI936),"",Short1[[#This Row],[Adj Close]]/AI936-1)</f>
        <v/>
      </c>
      <c r="AK935" s="29">
        <v>37837</v>
      </c>
      <c r="AM935" s="33" t="str">
        <f>IF(ISBLANK(AL936),"",Short2[[#This Row],[Adj Close]]/AL936-1)</f>
        <v/>
      </c>
    </row>
    <row r="936" spans="1:39" x14ac:dyDescent="0.25">
      <c r="A936" s="37">
        <v>37830</v>
      </c>
      <c r="B936" s="39">
        <v>980.15002400000003</v>
      </c>
      <c r="C936" s="36">
        <f>IF(ISBLANK(B937), "", GSPC[[#This Row],[Adj Close]]/B937-1)</f>
        <v>-1.8554461018425505E-2</v>
      </c>
      <c r="D936" s="37">
        <v>37830</v>
      </c>
      <c r="E936"/>
      <c r="F936" s="36" t="str">
        <f>IF(ISBLANK(E937), "", Long0[[#This Row],[Adj Close]]/E937-1)</f>
        <v/>
      </c>
      <c r="J936" s="37">
        <v>37830</v>
      </c>
      <c r="K936"/>
      <c r="L936" s="36" t="str">
        <f>IF(ISBLANK(K937),"",Long2[[#This Row],[Adj Close]]/K937-1)</f>
        <v/>
      </c>
      <c r="M936" s="29">
        <v>37830</v>
      </c>
      <c r="O936" s="33" t="str">
        <f>IF(ISBLANK(N937),"",Long3[[#This Row],[Adj Close]]/N937-1)</f>
        <v/>
      </c>
      <c r="P936" s="37">
        <v>37830</v>
      </c>
      <c r="R936" s="36" t="str">
        <f>IF(ISBLANK(Q937),"",Long4[[#This Row],[Adj Close]]/Q937-1)</f>
        <v/>
      </c>
      <c r="V936" s="37">
        <v>37830</v>
      </c>
      <c r="X936" s="36" t="str">
        <f>IF(ISBLANK(W937),"",Long6[[#This Row],[Adj Close]]/W937-1)</f>
        <v/>
      </c>
      <c r="AH936" s="37">
        <v>37830</v>
      </c>
      <c r="AJ936" s="36" t="str">
        <f>IF(ISBLANK(AI937),"",Short1[[#This Row],[Adj Close]]/AI937-1)</f>
        <v/>
      </c>
      <c r="AK936" s="29">
        <v>37830</v>
      </c>
      <c r="AM936" s="33" t="str">
        <f>IF(ISBLANK(AL937),"",Short2[[#This Row],[Adj Close]]/AL937-1)</f>
        <v/>
      </c>
    </row>
    <row r="937" spans="1:39" x14ac:dyDescent="0.25">
      <c r="A937" s="37">
        <v>37823</v>
      </c>
      <c r="B937" s="39">
        <v>998.67999299999997</v>
      </c>
      <c r="C937" s="36">
        <f>IF(ISBLANK(B938), "", GSPC[[#This Row],[Adj Close]]/B938-1)</f>
        <v>5.396031452329364E-3</v>
      </c>
      <c r="D937" s="37">
        <v>37823</v>
      </c>
      <c r="E937"/>
      <c r="F937" s="36" t="str">
        <f>IF(ISBLANK(E938), "", Long0[[#This Row],[Adj Close]]/E938-1)</f>
        <v/>
      </c>
      <c r="J937" s="37">
        <v>37823</v>
      </c>
      <c r="K937"/>
      <c r="L937" s="36" t="str">
        <f>IF(ISBLANK(K938),"",Long2[[#This Row],[Adj Close]]/K938-1)</f>
        <v/>
      </c>
      <c r="M937" s="29">
        <v>37823</v>
      </c>
      <c r="O937" s="33" t="str">
        <f>IF(ISBLANK(N938),"",Long3[[#This Row],[Adj Close]]/N938-1)</f>
        <v/>
      </c>
      <c r="P937" s="37">
        <v>37823</v>
      </c>
      <c r="R937" s="36" t="str">
        <f>IF(ISBLANK(Q938),"",Long4[[#This Row],[Adj Close]]/Q938-1)</f>
        <v/>
      </c>
      <c r="V937" s="37">
        <v>37823</v>
      </c>
      <c r="X937" s="36" t="str">
        <f>IF(ISBLANK(W938),"",Long6[[#This Row],[Adj Close]]/W938-1)</f>
        <v/>
      </c>
      <c r="AH937" s="37">
        <v>37823</v>
      </c>
      <c r="AJ937" s="36" t="str">
        <f>IF(ISBLANK(AI938),"",Short1[[#This Row],[Adj Close]]/AI938-1)</f>
        <v/>
      </c>
      <c r="AK937" s="29">
        <v>37823</v>
      </c>
      <c r="AM937" s="33" t="str">
        <f>IF(ISBLANK(AL938),"",Short2[[#This Row],[Adj Close]]/AL938-1)</f>
        <v/>
      </c>
    </row>
    <row r="938" spans="1:39" x14ac:dyDescent="0.25">
      <c r="A938" s="37">
        <v>37816</v>
      </c>
      <c r="B938" s="39">
        <v>993.32000700000003</v>
      </c>
      <c r="C938" s="36">
        <f>IF(ISBLANK(B939), "", GSPC[[#This Row],[Adj Close]]/B939-1)</f>
        <v>-4.8289898486836291E-3</v>
      </c>
      <c r="D938" s="37">
        <v>37816</v>
      </c>
      <c r="E938"/>
      <c r="F938" s="36" t="str">
        <f>IF(ISBLANK(E939), "", Long0[[#This Row],[Adj Close]]/E939-1)</f>
        <v/>
      </c>
      <c r="J938" s="37">
        <v>37816</v>
      </c>
      <c r="K938"/>
      <c r="L938" s="36" t="str">
        <f>IF(ISBLANK(K939),"",Long2[[#This Row],[Adj Close]]/K939-1)</f>
        <v/>
      </c>
      <c r="M938" s="29">
        <v>37816</v>
      </c>
      <c r="O938" s="33" t="str">
        <f>IF(ISBLANK(N939),"",Long3[[#This Row],[Adj Close]]/N939-1)</f>
        <v/>
      </c>
      <c r="P938" s="37">
        <v>37816</v>
      </c>
      <c r="R938" s="36" t="str">
        <f>IF(ISBLANK(Q939),"",Long4[[#This Row],[Adj Close]]/Q939-1)</f>
        <v/>
      </c>
      <c r="V938" s="37">
        <v>37816</v>
      </c>
      <c r="X938" s="36" t="str">
        <f>IF(ISBLANK(W939),"",Long6[[#This Row],[Adj Close]]/W939-1)</f>
        <v/>
      </c>
      <c r="AH938" s="37">
        <v>37816</v>
      </c>
      <c r="AJ938" s="36" t="str">
        <f>IF(ISBLANK(AI939),"",Short1[[#This Row],[Adj Close]]/AI939-1)</f>
        <v/>
      </c>
      <c r="AK938" s="29">
        <v>37816</v>
      </c>
      <c r="AM938" s="33" t="str">
        <f>IF(ISBLANK(AL939),"",Short2[[#This Row],[Adj Close]]/AL939-1)</f>
        <v/>
      </c>
    </row>
    <row r="939" spans="1:39" x14ac:dyDescent="0.25">
      <c r="A939" s="37">
        <v>37809</v>
      </c>
      <c r="B939" s="39">
        <v>998.14001499999995</v>
      </c>
      <c r="C939" s="36">
        <f>IF(ISBLANK(B940), "", GSPC[[#This Row],[Adj Close]]/B940-1)</f>
        <v>1.262047565035429E-2</v>
      </c>
      <c r="D939" s="37">
        <v>37809</v>
      </c>
      <c r="E939"/>
      <c r="F939" s="36" t="str">
        <f>IF(ISBLANK(E940), "", Long0[[#This Row],[Adj Close]]/E940-1)</f>
        <v/>
      </c>
      <c r="J939" s="37">
        <v>37809</v>
      </c>
      <c r="K939"/>
      <c r="L939" s="36" t="str">
        <f>IF(ISBLANK(K940),"",Long2[[#This Row],[Adj Close]]/K940-1)</f>
        <v/>
      </c>
      <c r="M939" s="29">
        <v>37809</v>
      </c>
      <c r="O939" s="33" t="str">
        <f>IF(ISBLANK(N940),"",Long3[[#This Row],[Adj Close]]/N940-1)</f>
        <v/>
      </c>
      <c r="P939" s="37">
        <v>37809</v>
      </c>
      <c r="R939" s="36" t="str">
        <f>IF(ISBLANK(Q940),"",Long4[[#This Row],[Adj Close]]/Q940-1)</f>
        <v/>
      </c>
      <c r="V939" s="37">
        <v>37809</v>
      </c>
      <c r="X939" s="36" t="str">
        <f>IF(ISBLANK(W940),"",Long6[[#This Row],[Adj Close]]/W940-1)</f>
        <v/>
      </c>
      <c r="AH939" s="37">
        <v>37809</v>
      </c>
      <c r="AJ939" s="36" t="str">
        <f>IF(ISBLANK(AI940),"",Short1[[#This Row],[Adj Close]]/AI940-1)</f>
        <v/>
      </c>
      <c r="AK939" s="29">
        <v>37809</v>
      </c>
      <c r="AM939" s="33" t="str">
        <f>IF(ISBLANK(AL940),"",Short2[[#This Row],[Adj Close]]/AL940-1)</f>
        <v/>
      </c>
    </row>
    <row r="940" spans="1:39" x14ac:dyDescent="0.25">
      <c r="A940" s="37">
        <v>37802</v>
      </c>
      <c r="B940" s="39">
        <v>985.70001200000002</v>
      </c>
      <c r="C940" s="36">
        <f>IF(ISBLANK(B941), "", GSPC[[#This Row],[Adj Close]]/B941-1)</f>
        <v>9.710968103110007E-3</v>
      </c>
      <c r="D940" s="37">
        <v>37802</v>
      </c>
      <c r="E940"/>
      <c r="F940" s="36" t="str">
        <f>IF(ISBLANK(E941), "", Long0[[#This Row],[Adj Close]]/E941-1)</f>
        <v/>
      </c>
      <c r="J940" s="37">
        <v>37802</v>
      </c>
      <c r="K940"/>
      <c r="L940" s="36" t="str">
        <f>IF(ISBLANK(K941),"",Long2[[#This Row],[Adj Close]]/K941-1)</f>
        <v/>
      </c>
      <c r="M940" s="29">
        <v>37802</v>
      </c>
      <c r="O940" s="33" t="str">
        <f>IF(ISBLANK(N941),"",Long3[[#This Row],[Adj Close]]/N941-1)</f>
        <v/>
      </c>
      <c r="P940" s="37">
        <v>37802</v>
      </c>
      <c r="R940" s="36" t="str">
        <f>IF(ISBLANK(Q941),"",Long4[[#This Row],[Adj Close]]/Q941-1)</f>
        <v/>
      </c>
      <c r="V940" s="37">
        <v>37802</v>
      </c>
      <c r="X940" s="36" t="str">
        <f>IF(ISBLANK(W941),"",Long6[[#This Row],[Adj Close]]/W941-1)</f>
        <v/>
      </c>
      <c r="AH940" s="37">
        <v>37802</v>
      </c>
      <c r="AJ940" s="36" t="str">
        <f>IF(ISBLANK(AI941),"",Short1[[#This Row],[Adj Close]]/AI941-1)</f>
        <v/>
      </c>
      <c r="AK940" s="29">
        <v>37802</v>
      </c>
      <c r="AM940" s="33" t="str">
        <f>IF(ISBLANK(AL941),"",Short2[[#This Row],[Adj Close]]/AL941-1)</f>
        <v/>
      </c>
    </row>
    <row r="941" spans="1:39" x14ac:dyDescent="0.25">
      <c r="A941" s="37">
        <v>37795</v>
      </c>
      <c r="B941" s="39">
        <v>976.21997099999999</v>
      </c>
      <c r="C941" s="36">
        <f>IF(ISBLANK(B942), "", GSPC[[#This Row],[Adj Close]]/B942-1)</f>
        <v>-1.9554310037151579E-2</v>
      </c>
      <c r="D941" s="37">
        <v>37795</v>
      </c>
      <c r="E941"/>
      <c r="F941" s="36" t="str">
        <f>IF(ISBLANK(E942), "", Long0[[#This Row],[Adj Close]]/E942-1)</f>
        <v/>
      </c>
      <c r="J941" s="37">
        <v>37795</v>
      </c>
      <c r="K941"/>
      <c r="L941" s="36" t="str">
        <f>IF(ISBLANK(K942),"",Long2[[#This Row],[Adj Close]]/K942-1)</f>
        <v/>
      </c>
      <c r="M941" s="29">
        <v>37795</v>
      </c>
      <c r="O941" s="33" t="str">
        <f>IF(ISBLANK(N942),"",Long3[[#This Row],[Adj Close]]/N942-1)</f>
        <v/>
      </c>
      <c r="P941" s="37">
        <v>37795</v>
      </c>
      <c r="R941" s="36" t="str">
        <f>IF(ISBLANK(Q942),"",Long4[[#This Row],[Adj Close]]/Q942-1)</f>
        <v/>
      </c>
      <c r="V941" s="37">
        <v>37795</v>
      </c>
      <c r="X941" s="36" t="str">
        <f>IF(ISBLANK(W942),"",Long6[[#This Row],[Adj Close]]/W942-1)</f>
        <v/>
      </c>
      <c r="AH941" s="37">
        <v>37795</v>
      </c>
      <c r="AJ941" s="36" t="str">
        <f>IF(ISBLANK(AI942),"",Short1[[#This Row],[Adj Close]]/AI942-1)</f>
        <v/>
      </c>
      <c r="AK941" s="29">
        <v>37795</v>
      </c>
      <c r="AM941" s="33" t="str">
        <f>IF(ISBLANK(AL942),"",Short2[[#This Row],[Adj Close]]/AL942-1)</f>
        <v/>
      </c>
    </row>
    <row r="942" spans="1:39" x14ac:dyDescent="0.25">
      <c r="A942" s="37">
        <v>37788</v>
      </c>
      <c r="B942" s="39">
        <v>995.69000200000005</v>
      </c>
      <c r="C942" s="36">
        <f>IF(ISBLANK(B943), "", GSPC[[#This Row],[Adj Close]]/B943-1)</f>
        <v>7.1615875900747916E-3</v>
      </c>
      <c r="D942" s="37">
        <v>37788</v>
      </c>
      <c r="E942"/>
      <c r="F942" s="36" t="str">
        <f>IF(ISBLANK(E943), "", Long0[[#This Row],[Adj Close]]/E943-1)</f>
        <v/>
      </c>
      <c r="J942" s="37">
        <v>37788</v>
      </c>
      <c r="K942"/>
      <c r="L942" s="36" t="str">
        <f>IF(ISBLANK(K943),"",Long2[[#This Row],[Adj Close]]/K943-1)</f>
        <v/>
      </c>
      <c r="M942" s="29">
        <v>37788</v>
      </c>
      <c r="O942" s="33" t="str">
        <f>IF(ISBLANK(N943),"",Long3[[#This Row],[Adj Close]]/N943-1)</f>
        <v/>
      </c>
      <c r="P942" s="37">
        <v>37788</v>
      </c>
      <c r="R942" s="36" t="str">
        <f>IF(ISBLANK(Q943),"",Long4[[#This Row],[Adj Close]]/Q943-1)</f>
        <v/>
      </c>
      <c r="V942" s="37">
        <v>37788</v>
      </c>
      <c r="X942" s="36" t="str">
        <f>IF(ISBLANK(W943),"",Long6[[#This Row],[Adj Close]]/W943-1)</f>
        <v/>
      </c>
      <c r="AH942" s="37">
        <v>37788</v>
      </c>
      <c r="AJ942" s="36" t="str">
        <f>IF(ISBLANK(AI943),"",Short1[[#This Row],[Adj Close]]/AI943-1)</f>
        <v/>
      </c>
      <c r="AK942" s="29">
        <v>37788</v>
      </c>
      <c r="AM942" s="33" t="str">
        <f>IF(ISBLANK(AL943),"",Short2[[#This Row],[Adj Close]]/AL943-1)</f>
        <v/>
      </c>
    </row>
    <row r="943" spans="1:39" x14ac:dyDescent="0.25">
      <c r="A943" s="37">
        <v>37781</v>
      </c>
      <c r="B943" s="39">
        <v>988.60998500000005</v>
      </c>
      <c r="C943" s="36">
        <f>IF(ISBLANK(B944), "", GSPC[[#This Row],[Adj Close]]/B944-1)</f>
        <v>8.605076044738702E-4</v>
      </c>
      <c r="D943" s="37">
        <v>37781</v>
      </c>
      <c r="E943"/>
      <c r="F943" s="36" t="str">
        <f>IF(ISBLANK(E944), "", Long0[[#This Row],[Adj Close]]/E944-1)</f>
        <v/>
      </c>
      <c r="J943" s="37">
        <v>37781</v>
      </c>
      <c r="K943"/>
      <c r="L943" s="36" t="str">
        <f>IF(ISBLANK(K944),"",Long2[[#This Row],[Adj Close]]/K944-1)</f>
        <v/>
      </c>
      <c r="M943" s="29">
        <v>37781</v>
      </c>
      <c r="O943" s="33" t="str">
        <f>IF(ISBLANK(N944),"",Long3[[#This Row],[Adj Close]]/N944-1)</f>
        <v/>
      </c>
      <c r="P943" s="37">
        <v>37781</v>
      </c>
      <c r="R943" s="36" t="str">
        <f>IF(ISBLANK(Q944),"",Long4[[#This Row],[Adj Close]]/Q944-1)</f>
        <v/>
      </c>
      <c r="V943" s="37">
        <v>37781</v>
      </c>
      <c r="X943" s="36" t="str">
        <f>IF(ISBLANK(W944),"",Long6[[#This Row],[Adj Close]]/W944-1)</f>
        <v/>
      </c>
      <c r="AH943" s="37">
        <v>37781</v>
      </c>
      <c r="AJ943" s="36" t="str">
        <f>IF(ISBLANK(AI944),"",Short1[[#This Row],[Adj Close]]/AI944-1)</f>
        <v/>
      </c>
      <c r="AK943" s="29">
        <v>37781</v>
      </c>
      <c r="AM943" s="33" t="str">
        <f>IF(ISBLANK(AL944),"",Short2[[#This Row],[Adj Close]]/AL944-1)</f>
        <v/>
      </c>
    </row>
    <row r="944" spans="1:39" x14ac:dyDescent="0.25">
      <c r="A944" s="37">
        <v>37774</v>
      </c>
      <c r="B944" s="39">
        <v>987.76000999999997</v>
      </c>
      <c r="C944" s="36">
        <f>IF(ISBLANK(B945), "", GSPC[[#This Row],[Adj Close]]/B945-1)</f>
        <v>2.5083263963669111E-2</v>
      </c>
      <c r="D944" s="37">
        <v>37774</v>
      </c>
      <c r="E944"/>
      <c r="F944" s="36" t="str">
        <f>IF(ISBLANK(E945), "", Long0[[#This Row],[Adj Close]]/E945-1)</f>
        <v/>
      </c>
      <c r="J944" s="37">
        <v>37774</v>
      </c>
      <c r="K944"/>
      <c r="L944" s="36" t="str">
        <f>IF(ISBLANK(K945),"",Long2[[#This Row],[Adj Close]]/K945-1)</f>
        <v/>
      </c>
      <c r="M944" s="29">
        <v>37774</v>
      </c>
      <c r="O944" s="33" t="str">
        <f>IF(ISBLANK(N945),"",Long3[[#This Row],[Adj Close]]/N945-1)</f>
        <v/>
      </c>
      <c r="P944" s="37">
        <v>37774</v>
      </c>
      <c r="R944" s="36" t="str">
        <f>IF(ISBLANK(Q945),"",Long4[[#This Row],[Adj Close]]/Q945-1)</f>
        <v/>
      </c>
      <c r="V944" s="37">
        <v>37774</v>
      </c>
      <c r="X944" s="36" t="str">
        <f>IF(ISBLANK(W945),"",Long6[[#This Row],[Adj Close]]/W945-1)</f>
        <v/>
      </c>
      <c r="AH944" s="37">
        <v>37774</v>
      </c>
      <c r="AJ944" s="36" t="str">
        <f>IF(ISBLANK(AI945),"",Short1[[#This Row],[Adj Close]]/AI945-1)</f>
        <v/>
      </c>
      <c r="AK944" s="29">
        <v>37774</v>
      </c>
      <c r="AM944" s="33" t="str">
        <f>IF(ISBLANK(AL945),"",Short2[[#This Row],[Adj Close]]/AL945-1)</f>
        <v/>
      </c>
    </row>
    <row r="945" spans="1:39" x14ac:dyDescent="0.25">
      <c r="A945" s="37">
        <v>37767</v>
      </c>
      <c r="B945" s="39">
        <v>963.59002699999996</v>
      </c>
      <c r="C945" s="36">
        <f>IF(ISBLANK(B946), "", GSPC[[#This Row],[Adj Close]]/B946-1)</f>
        <v>3.2543298411688237E-2</v>
      </c>
      <c r="D945" s="37">
        <v>37767</v>
      </c>
      <c r="E945"/>
      <c r="F945" s="36" t="str">
        <f>IF(ISBLANK(E946), "", Long0[[#This Row],[Adj Close]]/E946-1)</f>
        <v/>
      </c>
      <c r="J945" s="37">
        <v>37767</v>
      </c>
      <c r="K945"/>
      <c r="L945" s="36" t="str">
        <f>IF(ISBLANK(K946),"",Long2[[#This Row],[Adj Close]]/K946-1)</f>
        <v/>
      </c>
      <c r="M945" s="29">
        <v>37767</v>
      </c>
      <c r="O945" s="33" t="str">
        <f>IF(ISBLANK(N946),"",Long3[[#This Row],[Adj Close]]/N946-1)</f>
        <v/>
      </c>
      <c r="P945" s="37">
        <v>37767</v>
      </c>
      <c r="R945" s="36" t="str">
        <f>IF(ISBLANK(Q946),"",Long4[[#This Row],[Adj Close]]/Q946-1)</f>
        <v/>
      </c>
      <c r="V945" s="37">
        <v>37767</v>
      </c>
      <c r="X945" s="36" t="str">
        <f>IF(ISBLANK(W946),"",Long6[[#This Row],[Adj Close]]/W946-1)</f>
        <v/>
      </c>
      <c r="AH945" s="37">
        <v>37767</v>
      </c>
      <c r="AJ945" s="36" t="str">
        <f>IF(ISBLANK(AI946),"",Short1[[#This Row],[Adj Close]]/AI946-1)</f>
        <v/>
      </c>
      <c r="AK945" s="29">
        <v>37767</v>
      </c>
      <c r="AM945" s="33" t="str">
        <f>IF(ISBLANK(AL946),"",Short2[[#This Row],[Adj Close]]/AL946-1)</f>
        <v/>
      </c>
    </row>
    <row r="946" spans="1:39" x14ac:dyDescent="0.25">
      <c r="A946" s="37">
        <v>37760</v>
      </c>
      <c r="B946" s="39">
        <v>933.21997099999999</v>
      </c>
      <c r="C946" s="36">
        <f>IF(ISBLANK(B947), "", GSPC[[#This Row],[Adj Close]]/B947-1)</f>
        <v>-1.1733577402099904E-2</v>
      </c>
      <c r="D946" s="37">
        <v>37760</v>
      </c>
      <c r="E946"/>
      <c r="F946" s="36" t="str">
        <f>IF(ISBLANK(E947), "", Long0[[#This Row],[Adj Close]]/E947-1)</f>
        <v/>
      </c>
      <c r="J946" s="37">
        <v>37760</v>
      </c>
      <c r="K946"/>
      <c r="L946" s="36" t="str">
        <f>IF(ISBLANK(K947),"",Long2[[#This Row],[Adj Close]]/K947-1)</f>
        <v/>
      </c>
      <c r="M946" s="29">
        <v>37760</v>
      </c>
      <c r="O946" s="33" t="str">
        <f>IF(ISBLANK(N947),"",Long3[[#This Row],[Adj Close]]/N947-1)</f>
        <v/>
      </c>
      <c r="P946" s="37">
        <v>37760</v>
      </c>
      <c r="R946" s="36" t="str">
        <f>IF(ISBLANK(Q947),"",Long4[[#This Row],[Adj Close]]/Q947-1)</f>
        <v/>
      </c>
      <c r="V946" s="37">
        <v>37760</v>
      </c>
      <c r="X946" s="36" t="str">
        <f>IF(ISBLANK(W947),"",Long6[[#This Row],[Adj Close]]/W947-1)</f>
        <v/>
      </c>
      <c r="AH946" s="37">
        <v>37760</v>
      </c>
      <c r="AJ946" s="36" t="str">
        <f>IF(ISBLANK(AI947),"",Short1[[#This Row],[Adj Close]]/AI947-1)</f>
        <v/>
      </c>
      <c r="AK946" s="29">
        <v>37760</v>
      </c>
      <c r="AM946" s="33" t="str">
        <f>IF(ISBLANK(AL947),"",Short2[[#This Row],[Adj Close]]/AL947-1)</f>
        <v/>
      </c>
    </row>
    <row r="947" spans="1:39" x14ac:dyDescent="0.25">
      <c r="A947" s="37">
        <v>37753</v>
      </c>
      <c r="B947" s="39">
        <v>944.29998799999998</v>
      </c>
      <c r="C947" s="36">
        <f>IF(ISBLANK(B948), "", GSPC[[#This Row],[Adj Close]]/B948-1)</f>
        <v>1.1666915198044414E-2</v>
      </c>
      <c r="D947" s="37">
        <v>37753</v>
      </c>
      <c r="E947"/>
      <c r="F947" s="36" t="str">
        <f>IF(ISBLANK(E948), "", Long0[[#This Row],[Adj Close]]/E948-1)</f>
        <v/>
      </c>
      <c r="J947" s="37">
        <v>37753</v>
      </c>
      <c r="K947"/>
      <c r="L947" s="36" t="str">
        <f>IF(ISBLANK(K948),"",Long2[[#This Row],[Adj Close]]/K948-1)</f>
        <v/>
      </c>
      <c r="M947" s="29">
        <v>37753</v>
      </c>
      <c r="O947" s="33" t="str">
        <f>IF(ISBLANK(N948),"",Long3[[#This Row],[Adj Close]]/N948-1)</f>
        <v/>
      </c>
      <c r="P947" s="37">
        <v>37753</v>
      </c>
      <c r="R947" s="36" t="str">
        <f>IF(ISBLANK(Q948),"",Long4[[#This Row],[Adj Close]]/Q948-1)</f>
        <v/>
      </c>
      <c r="V947" s="37">
        <v>37753</v>
      </c>
      <c r="X947" s="36" t="str">
        <f>IF(ISBLANK(W948),"",Long6[[#This Row],[Adj Close]]/W948-1)</f>
        <v/>
      </c>
      <c r="AH947" s="37">
        <v>37753</v>
      </c>
      <c r="AJ947" s="36" t="str">
        <f>IF(ISBLANK(AI948),"",Short1[[#This Row],[Adj Close]]/AI948-1)</f>
        <v/>
      </c>
      <c r="AK947" s="29">
        <v>37753</v>
      </c>
      <c r="AM947" s="33" t="str">
        <f>IF(ISBLANK(AL948),"",Short2[[#This Row],[Adj Close]]/AL948-1)</f>
        <v/>
      </c>
    </row>
    <row r="948" spans="1:39" x14ac:dyDescent="0.25">
      <c r="A948" s="37">
        <v>37746</v>
      </c>
      <c r="B948" s="39">
        <v>933.40997300000004</v>
      </c>
      <c r="C948" s="36">
        <f>IF(ISBLANK(B949), "", GSPC[[#This Row],[Adj Close]]/B949-1)</f>
        <v>3.5802898020977914E-3</v>
      </c>
      <c r="D948" s="37">
        <v>37746</v>
      </c>
      <c r="E948"/>
      <c r="F948" s="36" t="str">
        <f>IF(ISBLANK(E949), "", Long0[[#This Row],[Adj Close]]/E949-1)</f>
        <v/>
      </c>
      <c r="J948" s="37">
        <v>37746</v>
      </c>
      <c r="K948"/>
      <c r="L948" s="36" t="str">
        <f>IF(ISBLANK(K949),"",Long2[[#This Row],[Adj Close]]/K949-1)</f>
        <v/>
      </c>
      <c r="M948" s="29">
        <v>37746</v>
      </c>
      <c r="O948" s="33" t="str">
        <f>IF(ISBLANK(N949),"",Long3[[#This Row],[Adj Close]]/N949-1)</f>
        <v/>
      </c>
      <c r="P948" s="37">
        <v>37746</v>
      </c>
      <c r="R948" s="36" t="str">
        <f>IF(ISBLANK(Q949),"",Long4[[#This Row],[Adj Close]]/Q949-1)</f>
        <v/>
      </c>
      <c r="V948" s="37">
        <v>37746</v>
      </c>
      <c r="X948" s="36" t="str">
        <f>IF(ISBLANK(W949),"",Long6[[#This Row],[Adj Close]]/W949-1)</f>
        <v/>
      </c>
      <c r="AH948" s="37">
        <v>37746</v>
      </c>
      <c r="AJ948" s="36" t="str">
        <f>IF(ISBLANK(AI949),"",Short1[[#This Row],[Adj Close]]/AI949-1)</f>
        <v/>
      </c>
      <c r="AK948" s="29">
        <v>37746</v>
      </c>
      <c r="AM948" s="33" t="str">
        <f>IF(ISBLANK(AL949),"",Short2[[#This Row],[Adj Close]]/AL949-1)</f>
        <v/>
      </c>
    </row>
    <row r="949" spans="1:39" x14ac:dyDescent="0.25">
      <c r="A949" s="37">
        <v>37739</v>
      </c>
      <c r="B949" s="39">
        <v>930.080017</v>
      </c>
      <c r="C949" s="36">
        <f>IF(ISBLANK(B950), "", GSPC[[#This Row],[Adj Close]]/B950-1)</f>
        <v>3.4790466360611338E-2</v>
      </c>
      <c r="D949" s="37">
        <v>37739</v>
      </c>
      <c r="E949"/>
      <c r="F949" s="36" t="str">
        <f>IF(ISBLANK(E950), "", Long0[[#This Row],[Adj Close]]/E950-1)</f>
        <v/>
      </c>
      <c r="J949" s="37">
        <v>37739</v>
      </c>
      <c r="K949"/>
      <c r="L949" s="36" t="str">
        <f>IF(ISBLANK(K950),"",Long2[[#This Row],[Adj Close]]/K950-1)</f>
        <v/>
      </c>
      <c r="M949" s="29">
        <v>37739</v>
      </c>
      <c r="O949" s="33" t="str">
        <f>IF(ISBLANK(N950),"",Long3[[#This Row],[Adj Close]]/N950-1)</f>
        <v/>
      </c>
      <c r="P949" s="37">
        <v>37739</v>
      </c>
      <c r="R949" s="36" t="str">
        <f>IF(ISBLANK(Q950),"",Long4[[#This Row],[Adj Close]]/Q950-1)</f>
        <v/>
      </c>
      <c r="V949" s="37">
        <v>37739</v>
      </c>
      <c r="X949" s="36" t="str">
        <f>IF(ISBLANK(W950),"",Long6[[#This Row],[Adj Close]]/W950-1)</f>
        <v/>
      </c>
      <c r="AH949" s="37">
        <v>37739</v>
      </c>
      <c r="AJ949" s="36" t="str">
        <f>IF(ISBLANK(AI950),"",Short1[[#This Row],[Adj Close]]/AI950-1)</f>
        <v/>
      </c>
      <c r="AK949" s="29">
        <v>37739</v>
      </c>
      <c r="AM949" s="33" t="str">
        <f>IF(ISBLANK(AL950),"",Short2[[#This Row],[Adj Close]]/AL950-1)</f>
        <v/>
      </c>
    </row>
    <row r="950" spans="1:39" x14ac:dyDescent="0.25">
      <c r="A950" s="37">
        <v>37732</v>
      </c>
      <c r="B950" s="39">
        <v>898.80999799999995</v>
      </c>
      <c r="C950" s="36">
        <f>IF(ISBLANK(B951), "", GSPC[[#This Row],[Adj Close]]/B951-1)</f>
        <v>5.8528401491770854E-3</v>
      </c>
      <c r="D950" s="37">
        <v>37732</v>
      </c>
      <c r="E950"/>
      <c r="F950" s="36" t="str">
        <f>IF(ISBLANK(E951), "", Long0[[#This Row],[Adj Close]]/E951-1)</f>
        <v/>
      </c>
      <c r="J950" s="37">
        <v>37732</v>
      </c>
      <c r="K950"/>
      <c r="L950" s="36" t="str">
        <f>IF(ISBLANK(K951),"",Long2[[#This Row],[Adj Close]]/K951-1)</f>
        <v/>
      </c>
      <c r="M950" s="29">
        <v>37732</v>
      </c>
      <c r="O950" s="33" t="str">
        <f>IF(ISBLANK(N951),"",Long3[[#This Row],[Adj Close]]/N951-1)</f>
        <v/>
      </c>
      <c r="P950" s="37">
        <v>37732</v>
      </c>
      <c r="R950" s="36" t="str">
        <f>IF(ISBLANK(Q951),"",Long4[[#This Row],[Adj Close]]/Q951-1)</f>
        <v/>
      </c>
      <c r="V950" s="37">
        <v>37732</v>
      </c>
      <c r="X950" s="36" t="str">
        <f>IF(ISBLANK(W951),"",Long6[[#This Row],[Adj Close]]/W951-1)</f>
        <v/>
      </c>
      <c r="AH950" s="37">
        <v>37732</v>
      </c>
      <c r="AJ950" s="36" t="str">
        <f>IF(ISBLANK(AI951),"",Short1[[#This Row],[Adj Close]]/AI951-1)</f>
        <v/>
      </c>
      <c r="AK950" s="29">
        <v>37732</v>
      </c>
      <c r="AM950" s="33" t="str">
        <f>IF(ISBLANK(AL951),"",Short2[[#This Row],[Adj Close]]/AL951-1)</f>
        <v/>
      </c>
    </row>
    <row r="951" spans="1:39" x14ac:dyDescent="0.25">
      <c r="A951" s="37">
        <v>37725</v>
      </c>
      <c r="B951" s="39">
        <v>893.580017</v>
      </c>
      <c r="C951" s="36">
        <f>IF(ISBLANK(B952), "", GSPC[[#This Row],[Adj Close]]/B952-1)</f>
        <v>2.9114395196790044E-2</v>
      </c>
      <c r="D951" s="37">
        <v>37725</v>
      </c>
      <c r="E951"/>
      <c r="F951" s="36" t="str">
        <f>IF(ISBLANK(E952), "", Long0[[#This Row],[Adj Close]]/E952-1)</f>
        <v/>
      </c>
      <c r="J951" s="37">
        <v>37725</v>
      </c>
      <c r="K951"/>
      <c r="L951" s="36" t="str">
        <f>IF(ISBLANK(K952),"",Long2[[#This Row],[Adj Close]]/K952-1)</f>
        <v/>
      </c>
      <c r="M951" s="29">
        <v>37725</v>
      </c>
      <c r="O951" s="33" t="str">
        <f>IF(ISBLANK(N952),"",Long3[[#This Row],[Adj Close]]/N952-1)</f>
        <v/>
      </c>
      <c r="P951" s="37">
        <v>37725</v>
      </c>
      <c r="R951" s="36" t="str">
        <f>IF(ISBLANK(Q952),"",Long4[[#This Row],[Adj Close]]/Q952-1)</f>
        <v/>
      </c>
      <c r="V951" s="37">
        <v>37725</v>
      </c>
      <c r="X951" s="36" t="str">
        <f>IF(ISBLANK(W952),"",Long6[[#This Row],[Adj Close]]/W952-1)</f>
        <v/>
      </c>
      <c r="AH951" s="37">
        <v>37725</v>
      </c>
      <c r="AJ951" s="36" t="str">
        <f>IF(ISBLANK(AI952),"",Short1[[#This Row],[Adj Close]]/AI952-1)</f>
        <v/>
      </c>
      <c r="AK951" s="29">
        <v>37725</v>
      </c>
      <c r="AM951" s="33" t="str">
        <f>IF(ISBLANK(AL952),"",Short2[[#This Row],[Adj Close]]/AL952-1)</f>
        <v/>
      </c>
    </row>
    <row r="952" spans="1:39" x14ac:dyDescent="0.25">
      <c r="A952" s="37">
        <v>37718</v>
      </c>
      <c r="B952" s="39">
        <v>868.29998799999998</v>
      </c>
      <c r="C952" s="36">
        <f>IF(ISBLANK(B953), "", GSPC[[#This Row],[Adj Close]]/B953-1)</f>
        <v>-1.2004310505892235E-2</v>
      </c>
      <c r="D952" s="37">
        <v>37718</v>
      </c>
      <c r="E952"/>
      <c r="F952" s="36" t="str">
        <f>IF(ISBLANK(E953), "", Long0[[#This Row],[Adj Close]]/E953-1)</f>
        <v/>
      </c>
      <c r="J952" s="37">
        <v>37718</v>
      </c>
      <c r="K952"/>
      <c r="L952" s="36" t="str">
        <f>IF(ISBLANK(K953),"",Long2[[#This Row],[Adj Close]]/K953-1)</f>
        <v/>
      </c>
      <c r="M952" s="29">
        <v>37718</v>
      </c>
      <c r="O952" s="33" t="str">
        <f>IF(ISBLANK(N953),"",Long3[[#This Row],[Adj Close]]/N953-1)</f>
        <v/>
      </c>
      <c r="P952" s="37">
        <v>37718</v>
      </c>
      <c r="R952" s="36" t="str">
        <f>IF(ISBLANK(Q953),"",Long4[[#This Row],[Adj Close]]/Q953-1)</f>
        <v/>
      </c>
      <c r="V952" s="37">
        <v>37718</v>
      </c>
      <c r="X952" s="36" t="str">
        <f>IF(ISBLANK(W953),"",Long6[[#This Row],[Adj Close]]/W953-1)</f>
        <v/>
      </c>
      <c r="AH952" s="37">
        <v>37718</v>
      </c>
      <c r="AJ952" s="36" t="str">
        <f>IF(ISBLANK(AI953),"",Short1[[#This Row],[Adj Close]]/AI953-1)</f>
        <v/>
      </c>
      <c r="AK952" s="29">
        <v>37718</v>
      </c>
      <c r="AM952" s="33" t="str">
        <f>IF(ISBLANK(AL953),"",Short2[[#This Row],[Adj Close]]/AL953-1)</f>
        <v/>
      </c>
    </row>
    <row r="953" spans="1:39" x14ac:dyDescent="0.25">
      <c r="A953" s="37">
        <v>37711</v>
      </c>
      <c r="B953" s="39">
        <v>878.84997599999997</v>
      </c>
      <c r="C953" s="36">
        <f>IF(ISBLANK(B954), "", GSPC[[#This Row],[Adj Close]]/B954-1)</f>
        <v>1.7776463231036432E-2</v>
      </c>
      <c r="D953" s="37">
        <v>37711</v>
      </c>
      <c r="E953"/>
      <c r="F953" s="36" t="str">
        <f>IF(ISBLANK(E954), "", Long0[[#This Row],[Adj Close]]/E954-1)</f>
        <v/>
      </c>
      <c r="J953" s="37">
        <v>37711</v>
      </c>
      <c r="K953"/>
      <c r="L953" s="36" t="str">
        <f>IF(ISBLANK(K954),"",Long2[[#This Row],[Adj Close]]/K954-1)</f>
        <v/>
      </c>
      <c r="M953" s="29">
        <v>37711</v>
      </c>
      <c r="O953" s="33" t="str">
        <f>IF(ISBLANK(N954),"",Long3[[#This Row],[Adj Close]]/N954-1)</f>
        <v/>
      </c>
      <c r="P953" s="37">
        <v>37711</v>
      </c>
      <c r="R953" s="36" t="str">
        <f>IF(ISBLANK(Q954),"",Long4[[#This Row],[Adj Close]]/Q954-1)</f>
        <v/>
      </c>
      <c r="V953" s="37">
        <v>37711</v>
      </c>
      <c r="X953" s="36" t="str">
        <f>IF(ISBLANK(W954),"",Long6[[#This Row],[Adj Close]]/W954-1)</f>
        <v/>
      </c>
      <c r="AH953" s="37">
        <v>37711</v>
      </c>
      <c r="AJ953" s="36" t="str">
        <f>IF(ISBLANK(AI954),"",Short1[[#This Row],[Adj Close]]/AI954-1)</f>
        <v/>
      </c>
      <c r="AK953" s="29">
        <v>37711</v>
      </c>
      <c r="AM953" s="33" t="str">
        <f>IF(ISBLANK(AL954),"",Short2[[#This Row],[Adj Close]]/AL954-1)</f>
        <v/>
      </c>
    </row>
    <row r="954" spans="1:39" x14ac:dyDescent="0.25">
      <c r="A954" s="37">
        <v>37704</v>
      </c>
      <c r="B954" s="39">
        <v>863.5</v>
      </c>
      <c r="C954" s="36">
        <f>IF(ISBLANK(B955), "", GSPC[[#This Row],[Adj Close]]/B955-1)</f>
        <v>-3.6046371128300336E-2</v>
      </c>
      <c r="D954" s="37">
        <v>37704</v>
      </c>
      <c r="E954"/>
      <c r="F954" s="36" t="str">
        <f>IF(ISBLANK(E955), "", Long0[[#This Row],[Adj Close]]/E955-1)</f>
        <v/>
      </c>
      <c r="J954" s="37">
        <v>37704</v>
      </c>
      <c r="K954"/>
      <c r="L954" s="36" t="str">
        <f>IF(ISBLANK(K955),"",Long2[[#This Row],[Adj Close]]/K955-1)</f>
        <v/>
      </c>
      <c r="M954" s="29">
        <v>37704</v>
      </c>
      <c r="O954" s="33" t="str">
        <f>IF(ISBLANK(N955),"",Long3[[#This Row],[Adj Close]]/N955-1)</f>
        <v/>
      </c>
      <c r="P954" s="37">
        <v>37704</v>
      </c>
      <c r="R954" s="36" t="str">
        <f>IF(ISBLANK(Q955),"",Long4[[#This Row],[Adj Close]]/Q955-1)</f>
        <v/>
      </c>
      <c r="V954" s="37">
        <v>37704</v>
      </c>
      <c r="X954" s="36" t="str">
        <f>IF(ISBLANK(W955),"",Long6[[#This Row],[Adj Close]]/W955-1)</f>
        <v/>
      </c>
      <c r="AH954" s="37">
        <v>37704</v>
      </c>
      <c r="AJ954" s="36" t="str">
        <f>IF(ISBLANK(AI955),"",Short1[[#This Row],[Adj Close]]/AI955-1)</f>
        <v/>
      </c>
      <c r="AK954" s="29">
        <v>37704</v>
      </c>
      <c r="AM954" s="33" t="str">
        <f>IF(ISBLANK(AL955),"",Short2[[#This Row],[Adj Close]]/AL955-1)</f>
        <v/>
      </c>
    </row>
    <row r="955" spans="1:39" x14ac:dyDescent="0.25">
      <c r="A955" s="37">
        <v>37697</v>
      </c>
      <c r="B955" s="39">
        <v>895.78997800000002</v>
      </c>
      <c r="C955" s="36">
        <f>IF(ISBLANK(B956), "", GSPC[[#This Row],[Adj Close]]/B956-1)</f>
        <v>7.5029650052692354E-2</v>
      </c>
      <c r="D955" s="37">
        <v>37697</v>
      </c>
      <c r="E955"/>
      <c r="F955" s="36" t="str">
        <f>IF(ISBLANK(E956), "", Long0[[#This Row],[Adj Close]]/E956-1)</f>
        <v/>
      </c>
      <c r="J955" s="37">
        <v>37697</v>
      </c>
      <c r="K955"/>
      <c r="L955" s="36" t="str">
        <f>IF(ISBLANK(K956),"",Long2[[#This Row],[Adj Close]]/K956-1)</f>
        <v/>
      </c>
      <c r="M955" s="29">
        <v>37697</v>
      </c>
      <c r="O955" s="33" t="str">
        <f>IF(ISBLANK(N956),"",Long3[[#This Row],[Adj Close]]/N956-1)</f>
        <v/>
      </c>
      <c r="P955" s="37">
        <v>37697</v>
      </c>
      <c r="R955" s="36" t="str">
        <f>IF(ISBLANK(Q956),"",Long4[[#This Row],[Adj Close]]/Q956-1)</f>
        <v/>
      </c>
      <c r="V955" s="37">
        <v>37697</v>
      </c>
      <c r="X955" s="36" t="str">
        <f>IF(ISBLANK(W956),"",Long6[[#This Row],[Adj Close]]/W956-1)</f>
        <v/>
      </c>
      <c r="AH955" s="37">
        <v>37697</v>
      </c>
      <c r="AJ955" s="36" t="str">
        <f>IF(ISBLANK(AI956),"",Short1[[#This Row],[Adj Close]]/AI956-1)</f>
        <v/>
      </c>
      <c r="AK955" s="29">
        <v>37697</v>
      </c>
      <c r="AM955" s="33" t="str">
        <f>IF(ISBLANK(AL956),"",Short2[[#This Row],[Adj Close]]/AL956-1)</f>
        <v/>
      </c>
    </row>
    <row r="956" spans="1:39" x14ac:dyDescent="0.25">
      <c r="A956" s="37">
        <v>37690</v>
      </c>
      <c r="B956" s="39">
        <v>833.27002000000005</v>
      </c>
      <c r="C956" s="36">
        <f>IF(ISBLANK(B957), "", GSPC[[#This Row],[Adj Close]]/B957-1)</f>
        <v>5.2841811588237864E-3</v>
      </c>
      <c r="D956" s="37">
        <v>37690</v>
      </c>
      <c r="E956"/>
      <c r="F956" s="36" t="str">
        <f>IF(ISBLANK(E957), "", Long0[[#This Row],[Adj Close]]/E957-1)</f>
        <v/>
      </c>
      <c r="J956" s="37">
        <v>37690</v>
      </c>
      <c r="K956"/>
      <c r="L956" s="36" t="str">
        <f>IF(ISBLANK(K957),"",Long2[[#This Row],[Adj Close]]/K957-1)</f>
        <v/>
      </c>
      <c r="M956" s="29">
        <v>37690</v>
      </c>
      <c r="O956" s="33" t="str">
        <f>IF(ISBLANK(N957),"",Long3[[#This Row],[Adj Close]]/N957-1)</f>
        <v/>
      </c>
      <c r="P956" s="37">
        <v>37690</v>
      </c>
      <c r="R956" s="36" t="str">
        <f>IF(ISBLANK(Q957),"",Long4[[#This Row],[Adj Close]]/Q957-1)</f>
        <v/>
      </c>
      <c r="V956" s="37">
        <v>37690</v>
      </c>
      <c r="X956" s="36" t="str">
        <f>IF(ISBLANK(W957),"",Long6[[#This Row],[Adj Close]]/W957-1)</f>
        <v/>
      </c>
      <c r="AH956" s="37">
        <v>37690</v>
      </c>
      <c r="AJ956" s="36" t="str">
        <f>IF(ISBLANK(AI957),"",Short1[[#This Row],[Adj Close]]/AI957-1)</f>
        <v/>
      </c>
      <c r="AK956" s="29">
        <v>37690</v>
      </c>
      <c r="AM956" s="33" t="str">
        <f>IF(ISBLANK(AL957),"",Short2[[#This Row],[Adj Close]]/AL957-1)</f>
        <v/>
      </c>
    </row>
    <row r="957" spans="1:39" x14ac:dyDescent="0.25">
      <c r="A957" s="37">
        <v>37683</v>
      </c>
      <c r="B957" s="39">
        <v>828.89001499999995</v>
      </c>
      <c r="C957" s="36">
        <f>IF(ISBLANK(B958), "", GSPC[[#This Row],[Adj Close]]/B958-1)</f>
        <v>-1.457529412137315E-2</v>
      </c>
      <c r="D957" s="37">
        <v>37683</v>
      </c>
      <c r="E957"/>
      <c r="F957" s="36" t="str">
        <f>IF(ISBLANK(E958), "", Long0[[#This Row],[Adj Close]]/E958-1)</f>
        <v/>
      </c>
      <c r="J957" s="37">
        <v>37683</v>
      </c>
      <c r="K957"/>
      <c r="L957" s="36" t="str">
        <f>IF(ISBLANK(K958),"",Long2[[#This Row],[Adj Close]]/K958-1)</f>
        <v/>
      </c>
      <c r="M957" s="29">
        <v>37683</v>
      </c>
      <c r="O957" s="33" t="str">
        <f>IF(ISBLANK(N958),"",Long3[[#This Row],[Adj Close]]/N958-1)</f>
        <v/>
      </c>
      <c r="P957" s="37">
        <v>37683</v>
      </c>
      <c r="R957" s="36" t="str">
        <f>IF(ISBLANK(Q958),"",Long4[[#This Row],[Adj Close]]/Q958-1)</f>
        <v/>
      </c>
      <c r="V957" s="37">
        <v>37683</v>
      </c>
      <c r="X957" s="36" t="str">
        <f>IF(ISBLANK(W958),"",Long6[[#This Row],[Adj Close]]/W958-1)</f>
        <v/>
      </c>
      <c r="AH957" s="37">
        <v>37683</v>
      </c>
      <c r="AJ957" s="36" t="str">
        <f>IF(ISBLANK(AI958),"",Short1[[#This Row],[Adj Close]]/AI958-1)</f>
        <v/>
      </c>
      <c r="AK957" s="29">
        <v>37683</v>
      </c>
      <c r="AM957" s="33" t="str">
        <f>IF(ISBLANK(AL958),"",Short2[[#This Row],[Adj Close]]/AL958-1)</f>
        <v/>
      </c>
    </row>
    <row r="958" spans="1:39" x14ac:dyDescent="0.25">
      <c r="A958" s="37">
        <v>37676</v>
      </c>
      <c r="B958" s="39">
        <v>841.15002400000003</v>
      </c>
      <c r="C958" s="36">
        <f>IF(ISBLANK(B959), "", GSPC[[#This Row],[Adj Close]]/B959-1)</f>
        <v>-8.2765944807079439E-3</v>
      </c>
      <c r="D958" s="37">
        <v>37676</v>
      </c>
      <c r="E958"/>
      <c r="F958" s="36" t="str">
        <f>IF(ISBLANK(E959), "", Long0[[#This Row],[Adj Close]]/E959-1)</f>
        <v/>
      </c>
      <c r="J958" s="37">
        <v>37676</v>
      </c>
      <c r="K958"/>
      <c r="L958" s="36" t="str">
        <f>IF(ISBLANK(K959),"",Long2[[#This Row],[Adj Close]]/K959-1)</f>
        <v/>
      </c>
      <c r="M958" s="29">
        <v>37676</v>
      </c>
      <c r="O958" s="33" t="str">
        <f>IF(ISBLANK(N959),"",Long3[[#This Row],[Adj Close]]/N959-1)</f>
        <v/>
      </c>
      <c r="P958" s="37">
        <v>37676</v>
      </c>
      <c r="R958" s="36" t="str">
        <f>IF(ISBLANK(Q959),"",Long4[[#This Row],[Adj Close]]/Q959-1)</f>
        <v/>
      </c>
      <c r="V958" s="37">
        <v>37676</v>
      </c>
      <c r="X958" s="36" t="str">
        <f>IF(ISBLANK(W959),"",Long6[[#This Row],[Adj Close]]/W959-1)</f>
        <v/>
      </c>
      <c r="AH958" s="37">
        <v>37676</v>
      </c>
      <c r="AJ958" s="36" t="str">
        <f>IF(ISBLANK(AI959),"",Short1[[#This Row],[Adj Close]]/AI959-1)</f>
        <v/>
      </c>
      <c r="AK958" s="29">
        <v>37676</v>
      </c>
      <c r="AM958" s="33" t="str">
        <f>IF(ISBLANK(AL959),"",Short2[[#This Row],[Adj Close]]/AL959-1)</f>
        <v/>
      </c>
    </row>
    <row r="959" spans="1:39" x14ac:dyDescent="0.25">
      <c r="A959" s="37">
        <v>37669</v>
      </c>
      <c r="B959" s="39">
        <v>848.169983</v>
      </c>
      <c r="C959" s="36">
        <f>IF(ISBLANK(B960), "", GSPC[[#This Row],[Adj Close]]/B960-1)</f>
        <v>1.5906248441598603E-2</v>
      </c>
      <c r="D959" s="37">
        <v>37669</v>
      </c>
      <c r="E959"/>
      <c r="F959" s="36" t="str">
        <f>IF(ISBLANK(E960), "", Long0[[#This Row],[Adj Close]]/E960-1)</f>
        <v/>
      </c>
      <c r="J959" s="37">
        <v>37669</v>
      </c>
      <c r="K959"/>
      <c r="L959" s="36" t="str">
        <f>IF(ISBLANK(K960),"",Long2[[#This Row],[Adj Close]]/K960-1)</f>
        <v/>
      </c>
      <c r="M959" s="29">
        <v>37669</v>
      </c>
      <c r="O959" s="33" t="str">
        <f>IF(ISBLANK(N960),"",Long3[[#This Row],[Adj Close]]/N960-1)</f>
        <v/>
      </c>
      <c r="P959" s="37">
        <v>37669</v>
      </c>
      <c r="R959" s="36" t="str">
        <f>IF(ISBLANK(Q960),"",Long4[[#This Row],[Adj Close]]/Q960-1)</f>
        <v/>
      </c>
      <c r="V959" s="37">
        <v>37669</v>
      </c>
      <c r="X959" s="36" t="str">
        <f>IF(ISBLANK(W960),"",Long6[[#This Row],[Adj Close]]/W960-1)</f>
        <v/>
      </c>
      <c r="AH959" s="37">
        <v>37669</v>
      </c>
      <c r="AJ959" s="36" t="str">
        <f>IF(ISBLANK(AI960),"",Short1[[#This Row],[Adj Close]]/AI960-1)</f>
        <v/>
      </c>
      <c r="AK959" s="29">
        <v>37669</v>
      </c>
      <c r="AM959" s="33" t="str">
        <f>IF(ISBLANK(AL960),"",Short2[[#This Row],[Adj Close]]/AL960-1)</f>
        <v/>
      </c>
    </row>
    <row r="960" spans="1:39" x14ac:dyDescent="0.25">
      <c r="A960" s="37">
        <v>37662</v>
      </c>
      <c r="B960" s="39">
        <v>834.89001499999995</v>
      </c>
      <c r="C960" s="36">
        <f>IF(ISBLANK(B961), "", GSPC[[#This Row],[Adj Close]]/B961-1)</f>
        <v>6.2674167309055839E-3</v>
      </c>
      <c r="D960" s="37">
        <v>37662</v>
      </c>
      <c r="E960"/>
      <c r="F960" s="36" t="str">
        <f>IF(ISBLANK(E961), "", Long0[[#This Row],[Adj Close]]/E961-1)</f>
        <v/>
      </c>
      <c r="J960" s="37">
        <v>37662</v>
      </c>
      <c r="K960"/>
      <c r="L960" s="36" t="str">
        <f>IF(ISBLANK(K961),"",Long2[[#This Row],[Adj Close]]/K961-1)</f>
        <v/>
      </c>
      <c r="M960" s="29">
        <v>37662</v>
      </c>
      <c r="O960" s="33" t="str">
        <f>IF(ISBLANK(N961),"",Long3[[#This Row],[Adj Close]]/N961-1)</f>
        <v/>
      </c>
      <c r="P960" s="37">
        <v>37662</v>
      </c>
      <c r="R960" s="36" t="str">
        <f>IF(ISBLANK(Q961),"",Long4[[#This Row],[Adj Close]]/Q961-1)</f>
        <v/>
      </c>
      <c r="V960" s="37">
        <v>37662</v>
      </c>
      <c r="X960" s="36" t="str">
        <f>IF(ISBLANK(W961),"",Long6[[#This Row],[Adj Close]]/W961-1)</f>
        <v/>
      </c>
      <c r="AH960" s="37">
        <v>37662</v>
      </c>
      <c r="AJ960" s="36" t="str">
        <f>IF(ISBLANK(AI961),"",Short1[[#This Row],[Adj Close]]/AI961-1)</f>
        <v/>
      </c>
      <c r="AK960" s="29">
        <v>37662</v>
      </c>
      <c r="AM960" s="33" t="str">
        <f>IF(ISBLANK(AL961),"",Short2[[#This Row],[Adj Close]]/AL961-1)</f>
        <v/>
      </c>
    </row>
    <row r="961" spans="1:39" x14ac:dyDescent="0.25">
      <c r="A961" s="37">
        <v>37655</v>
      </c>
      <c r="B961" s="39">
        <v>829.69000200000005</v>
      </c>
      <c r="C961" s="36">
        <f>IF(ISBLANK(B962), "", GSPC[[#This Row],[Adj Close]]/B962-1)</f>
        <v>-3.0396178140990826E-2</v>
      </c>
      <c r="D961" s="37">
        <v>37655</v>
      </c>
      <c r="E961"/>
      <c r="F961" s="36" t="str">
        <f>IF(ISBLANK(E962), "", Long0[[#This Row],[Adj Close]]/E962-1)</f>
        <v/>
      </c>
      <c r="J961" s="37">
        <v>37655</v>
      </c>
      <c r="K961"/>
      <c r="L961" s="36" t="str">
        <f>IF(ISBLANK(K962),"",Long2[[#This Row],[Adj Close]]/K962-1)</f>
        <v/>
      </c>
      <c r="M961" s="29">
        <v>37655</v>
      </c>
      <c r="O961" s="33" t="str">
        <f>IF(ISBLANK(N962),"",Long3[[#This Row],[Adj Close]]/N962-1)</f>
        <v/>
      </c>
      <c r="P961" s="37">
        <v>37655</v>
      </c>
      <c r="R961" s="36" t="str">
        <f>IF(ISBLANK(Q962),"",Long4[[#This Row],[Adj Close]]/Q962-1)</f>
        <v/>
      </c>
      <c r="V961" s="37">
        <v>37655</v>
      </c>
      <c r="X961" s="36" t="str">
        <f>IF(ISBLANK(W962),"",Long6[[#This Row],[Adj Close]]/W962-1)</f>
        <v/>
      </c>
      <c r="AH961" s="37">
        <v>37655</v>
      </c>
      <c r="AJ961" s="36" t="str">
        <f>IF(ISBLANK(AI962),"",Short1[[#This Row],[Adj Close]]/AI962-1)</f>
        <v/>
      </c>
      <c r="AK961" s="29">
        <v>37655</v>
      </c>
      <c r="AM961" s="33" t="str">
        <f>IF(ISBLANK(AL962),"",Short2[[#This Row],[Adj Close]]/AL962-1)</f>
        <v/>
      </c>
    </row>
    <row r="962" spans="1:39" x14ac:dyDescent="0.25">
      <c r="A962" s="37">
        <v>37648</v>
      </c>
      <c r="B962" s="39">
        <v>855.70001200000002</v>
      </c>
      <c r="C962" s="36">
        <f>IF(ISBLANK(B963), "", GSPC[[#This Row],[Adj Close]]/B963-1)</f>
        <v>-6.617148643125681E-3</v>
      </c>
      <c r="D962" s="37">
        <v>37648</v>
      </c>
      <c r="E962"/>
      <c r="F962" s="36" t="str">
        <f>IF(ISBLANK(E963), "", Long0[[#This Row],[Adj Close]]/E963-1)</f>
        <v/>
      </c>
      <c r="J962" s="37">
        <v>37648</v>
      </c>
      <c r="K962"/>
      <c r="L962" s="36" t="str">
        <f>IF(ISBLANK(K963),"",Long2[[#This Row],[Adj Close]]/K963-1)</f>
        <v/>
      </c>
      <c r="M962" s="29">
        <v>37648</v>
      </c>
      <c r="O962" s="33" t="str">
        <f>IF(ISBLANK(N963),"",Long3[[#This Row],[Adj Close]]/N963-1)</f>
        <v/>
      </c>
      <c r="P962" s="37">
        <v>37648</v>
      </c>
      <c r="R962" s="36" t="str">
        <f>IF(ISBLANK(Q963),"",Long4[[#This Row],[Adj Close]]/Q963-1)</f>
        <v/>
      </c>
      <c r="V962" s="37">
        <v>37648</v>
      </c>
      <c r="X962" s="36" t="str">
        <f>IF(ISBLANK(W963),"",Long6[[#This Row],[Adj Close]]/W963-1)</f>
        <v/>
      </c>
      <c r="AH962" s="37">
        <v>37648</v>
      </c>
      <c r="AJ962" s="36" t="str">
        <f>IF(ISBLANK(AI963),"",Short1[[#This Row],[Adj Close]]/AI963-1)</f>
        <v/>
      </c>
      <c r="AK962" s="29">
        <v>37648</v>
      </c>
      <c r="AM962" s="33" t="str">
        <f>IF(ISBLANK(AL963),"",Short2[[#This Row],[Adj Close]]/AL963-1)</f>
        <v/>
      </c>
    </row>
    <row r="963" spans="1:39" x14ac:dyDescent="0.25">
      <c r="A963" s="37">
        <v>37641</v>
      </c>
      <c r="B963" s="39">
        <v>861.40002400000003</v>
      </c>
      <c r="C963" s="36">
        <f>IF(ISBLANK(B964), "", GSPC[[#This Row],[Adj Close]]/B964-1)</f>
        <v>-4.4778109629216467E-2</v>
      </c>
      <c r="D963" s="37">
        <v>37641</v>
      </c>
      <c r="E963"/>
      <c r="F963" s="36" t="str">
        <f>IF(ISBLANK(E964), "", Long0[[#This Row],[Adj Close]]/E964-1)</f>
        <v/>
      </c>
      <c r="J963" s="37">
        <v>37641</v>
      </c>
      <c r="K963"/>
      <c r="L963" s="36" t="str">
        <f>IF(ISBLANK(K964),"",Long2[[#This Row],[Adj Close]]/K964-1)</f>
        <v/>
      </c>
      <c r="M963" s="29">
        <v>37641</v>
      </c>
      <c r="O963" s="33" t="str">
        <f>IF(ISBLANK(N964),"",Long3[[#This Row],[Adj Close]]/N964-1)</f>
        <v/>
      </c>
      <c r="P963" s="37">
        <v>37641</v>
      </c>
      <c r="R963" s="36" t="str">
        <f>IF(ISBLANK(Q964),"",Long4[[#This Row],[Adj Close]]/Q964-1)</f>
        <v/>
      </c>
      <c r="V963" s="37">
        <v>37641</v>
      </c>
      <c r="X963" s="36" t="str">
        <f>IF(ISBLANK(W964),"",Long6[[#This Row],[Adj Close]]/W964-1)</f>
        <v/>
      </c>
      <c r="AH963" s="37">
        <v>37641</v>
      </c>
      <c r="AJ963" s="36" t="str">
        <f>IF(ISBLANK(AI964),"",Short1[[#This Row],[Adj Close]]/AI964-1)</f>
        <v/>
      </c>
      <c r="AK963" s="29">
        <v>37641</v>
      </c>
      <c r="AM963" s="33" t="str">
        <f>IF(ISBLANK(AL964),"",Short2[[#This Row],[Adj Close]]/AL964-1)</f>
        <v/>
      </c>
    </row>
    <row r="964" spans="1:39" x14ac:dyDescent="0.25">
      <c r="A964" s="37">
        <v>37634</v>
      </c>
      <c r="B964" s="39">
        <v>901.78002900000001</v>
      </c>
      <c r="C964" s="36">
        <f>IF(ISBLANK(B965), "", GSPC[[#This Row],[Adj Close]]/B965-1)</f>
        <v>-2.7803807589048102E-2</v>
      </c>
      <c r="D964" s="37">
        <v>37634</v>
      </c>
      <c r="E964"/>
      <c r="F964" s="36" t="str">
        <f>IF(ISBLANK(E965), "", Long0[[#This Row],[Adj Close]]/E965-1)</f>
        <v/>
      </c>
      <c r="J964" s="37">
        <v>37634</v>
      </c>
      <c r="K964"/>
      <c r="L964" s="36" t="str">
        <f>IF(ISBLANK(K965),"",Long2[[#This Row],[Adj Close]]/K965-1)</f>
        <v/>
      </c>
      <c r="M964" s="29">
        <v>37634</v>
      </c>
      <c r="O964" s="33" t="str">
        <f>IF(ISBLANK(N965),"",Long3[[#This Row],[Adj Close]]/N965-1)</f>
        <v/>
      </c>
      <c r="P964" s="37">
        <v>37634</v>
      </c>
      <c r="R964" s="36" t="str">
        <f>IF(ISBLANK(Q965),"",Long4[[#This Row],[Adj Close]]/Q965-1)</f>
        <v/>
      </c>
      <c r="V964" s="37">
        <v>37634</v>
      </c>
      <c r="X964" s="36" t="str">
        <f>IF(ISBLANK(W965),"",Long6[[#This Row],[Adj Close]]/W965-1)</f>
        <v/>
      </c>
      <c r="AH964" s="37">
        <v>37634</v>
      </c>
      <c r="AJ964" s="36" t="str">
        <f>IF(ISBLANK(AI965),"",Short1[[#This Row],[Adj Close]]/AI965-1)</f>
        <v/>
      </c>
      <c r="AK964" s="29">
        <v>37634</v>
      </c>
      <c r="AM964" s="33" t="str">
        <f>IF(ISBLANK(AL965),"",Short2[[#This Row],[Adj Close]]/AL965-1)</f>
        <v/>
      </c>
    </row>
    <row r="965" spans="1:39" x14ac:dyDescent="0.25">
      <c r="A965" s="37">
        <v>37627</v>
      </c>
      <c r="B965" s="39">
        <v>927.57000700000003</v>
      </c>
      <c r="C965" s="36">
        <f>IF(ISBLANK(B966), "", GSPC[[#This Row],[Adj Close]]/B966-1)</f>
        <v>2.0889487487187663E-2</v>
      </c>
      <c r="D965" s="37">
        <v>37627</v>
      </c>
      <c r="E965"/>
      <c r="F965" s="36" t="str">
        <f>IF(ISBLANK(E966), "", Long0[[#This Row],[Adj Close]]/E966-1)</f>
        <v/>
      </c>
      <c r="J965" s="37">
        <v>37627</v>
      </c>
      <c r="K965"/>
      <c r="L965" s="36" t="str">
        <f>IF(ISBLANK(K966),"",Long2[[#This Row],[Adj Close]]/K966-1)</f>
        <v/>
      </c>
      <c r="M965" s="29">
        <v>37627</v>
      </c>
      <c r="O965" s="33" t="str">
        <f>IF(ISBLANK(N966),"",Long3[[#This Row],[Adj Close]]/N966-1)</f>
        <v/>
      </c>
      <c r="P965" s="37">
        <v>37627</v>
      </c>
      <c r="R965" s="36" t="str">
        <f>IF(ISBLANK(Q966),"",Long4[[#This Row],[Adj Close]]/Q966-1)</f>
        <v/>
      </c>
      <c r="V965" s="37">
        <v>37627</v>
      </c>
      <c r="X965" s="36" t="str">
        <f>IF(ISBLANK(W966),"",Long6[[#This Row],[Adj Close]]/W966-1)</f>
        <v/>
      </c>
      <c r="AH965" s="37">
        <v>37627</v>
      </c>
      <c r="AJ965" s="36" t="str">
        <f>IF(ISBLANK(AI966),"",Short1[[#This Row],[Adj Close]]/AI966-1)</f>
        <v/>
      </c>
      <c r="AK965" s="29">
        <v>37627</v>
      </c>
      <c r="AM965" s="33" t="str">
        <f>IF(ISBLANK(AL966),"",Short2[[#This Row],[Adj Close]]/AL966-1)</f>
        <v/>
      </c>
    </row>
    <row r="966" spans="1:39" x14ac:dyDescent="0.25">
      <c r="A966" s="37">
        <v>37620</v>
      </c>
      <c r="B966" s="39">
        <v>908.59002699999996</v>
      </c>
      <c r="C966" s="36">
        <f>IF(ISBLANK(B967), "", GSPC[[#This Row],[Adj Close]]/B967-1)</f>
        <v>3.7914098800618579E-2</v>
      </c>
      <c r="D966" s="37">
        <v>37620</v>
      </c>
      <c r="E966"/>
      <c r="F966" s="36" t="str">
        <f>IF(ISBLANK(E967), "", Long0[[#This Row],[Adj Close]]/E967-1)</f>
        <v/>
      </c>
      <c r="J966" s="37">
        <v>37620</v>
      </c>
      <c r="K966"/>
      <c r="L966" s="36" t="str">
        <f>IF(ISBLANK(K967),"",Long2[[#This Row],[Adj Close]]/K967-1)</f>
        <v/>
      </c>
      <c r="M966" s="29">
        <v>37620</v>
      </c>
      <c r="O966" s="33" t="str">
        <f>IF(ISBLANK(N967),"",Long3[[#This Row],[Adj Close]]/N967-1)</f>
        <v/>
      </c>
      <c r="P966" s="37">
        <v>37620</v>
      </c>
      <c r="R966" s="36" t="str">
        <f>IF(ISBLANK(Q967),"",Long4[[#This Row],[Adj Close]]/Q967-1)</f>
        <v/>
      </c>
      <c r="V966" s="37">
        <v>37620</v>
      </c>
      <c r="X966" s="36" t="str">
        <f>IF(ISBLANK(W967),"",Long6[[#This Row],[Adj Close]]/W967-1)</f>
        <v/>
      </c>
      <c r="AH966" s="37">
        <v>37620</v>
      </c>
      <c r="AJ966" s="36" t="str">
        <f>IF(ISBLANK(AI967),"",Short1[[#This Row],[Adj Close]]/AI967-1)</f>
        <v/>
      </c>
      <c r="AK966" s="29">
        <v>37620</v>
      </c>
      <c r="AM966" s="33" t="str">
        <f>IF(ISBLANK(AL967),"",Short2[[#This Row],[Adj Close]]/AL967-1)</f>
        <v/>
      </c>
    </row>
    <row r="967" spans="1:39" x14ac:dyDescent="0.25">
      <c r="A967" s="37">
        <v>37613</v>
      </c>
      <c r="B967" s="39">
        <v>875.40002400000003</v>
      </c>
      <c r="C967" s="36">
        <f>IF(ISBLANK(B968), "", GSPC[[#This Row],[Adj Close]]/B968-1)</f>
        <v>-2.2729286608809351E-2</v>
      </c>
      <c r="D967" s="37">
        <v>37613</v>
      </c>
      <c r="E967"/>
      <c r="F967" s="36" t="str">
        <f>IF(ISBLANK(E968), "", Long0[[#This Row],[Adj Close]]/E968-1)</f>
        <v/>
      </c>
      <c r="J967" s="37">
        <v>37613</v>
      </c>
      <c r="K967"/>
      <c r="L967" s="36" t="str">
        <f>IF(ISBLANK(K968),"",Long2[[#This Row],[Adj Close]]/K968-1)</f>
        <v/>
      </c>
      <c r="M967" s="29">
        <v>37613</v>
      </c>
      <c r="O967" s="33" t="str">
        <f>IF(ISBLANK(N968),"",Long3[[#This Row],[Adj Close]]/N968-1)</f>
        <v/>
      </c>
      <c r="P967" s="37">
        <v>37613</v>
      </c>
      <c r="R967" s="36" t="str">
        <f>IF(ISBLANK(Q968),"",Long4[[#This Row],[Adj Close]]/Q968-1)</f>
        <v/>
      </c>
      <c r="V967" s="37">
        <v>37613</v>
      </c>
      <c r="X967" s="36" t="str">
        <f>IF(ISBLANK(W968),"",Long6[[#This Row],[Adj Close]]/W968-1)</f>
        <v/>
      </c>
      <c r="AH967" s="37">
        <v>37613</v>
      </c>
      <c r="AJ967" s="36" t="str">
        <f>IF(ISBLANK(AI968),"",Short1[[#This Row],[Adj Close]]/AI968-1)</f>
        <v/>
      </c>
      <c r="AK967" s="29">
        <v>37613</v>
      </c>
      <c r="AM967" s="33" t="str">
        <f>IF(ISBLANK(AL968),"",Short2[[#This Row],[Adj Close]]/AL968-1)</f>
        <v/>
      </c>
    </row>
    <row r="968" spans="1:39" x14ac:dyDescent="0.25">
      <c r="A968" s="37">
        <v>37606</v>
      </c>
      <c r="B968" s="39">
        <v>895.76000999999997</v>
      </c>
      <c r="C968" s="36">
        <f>IF(ISBLANK(B969), "", GSPC[[#This Row],[Adj Close]]/B969-1)</f>
        <v>7.0603387835665998E-3</v>
      </c>
      <c r="D968" s="37">
        <v>37606</v>
      </c>
      <c r="E968"/>
      <c r="F968" s="36" t="str">
        <f>IF(ISBLANK(E969), "", Long0[[#This Row],[Adj Close]]/E969-1)</f>
        <v/>
      </c>
      <c r="J968" s="37">
        <v>37606</v>
      </c>
      <c r="K968"/>
      <c r="L968" s="36" t="str">
        <f>IF(ISBLANK(K969),"",Long2[[#This Row],[Adj Close]]/K969-1)</f>
        <v/>
      </c>
      <c r="M968" s="29">
        <v>37606</v>
      </c>
      <c r="O968" s="33" t="str">
        <f>IF(ISBLANK(N969),"",Long3[[#This Row],[Adj Close]]/N969-1)</f>
        <v/>
      </c>
      <c r="P968" s="37">
        <v>37606</v>
      </c>
      <c r="R968" s="36" t="str">
        <f>IF(ISBLANK(Q969),"",Long4[[#This Row],[Adj Close]]/Q969-1)</f>
        <v/>
      </c>
      <c r="V968" s="37">
        <v>37606</v>
      </c>
      <c r="X968" s="36" t="str">
        <f>IF(ISBLANK(W969),"",Long6[[#This Row],[Adj Close]]/W969-1)</f>
        <v/>
      </c>
      <c r="AH968" s="37">
        <v>37606</v>
      </c>
      <c r="AJ968" s="36" t="str">
        <f>IF(ISBLANK(AI969),"",Short1[[#This Row],[Adj Close]]/AI969-1)</f>
        <v/>
      </c>
      <c r="AK968" s="29">
        <v>37606</v>
      </c>
      <c r="AM968" s="33" t="str">
        <f>IF(ISBLANK(AL969),"",Short2[[#This Row],[Adj Close]]/AL969-1)</f>
        <v/>
      </c>
    </row>
    <row r="969" spans="1:39" x14ac:dyDescent="0.25">
      <c r="A969" s="37">
        <v>37599</v>
      </c>
      <c r="B969" s="39">
        <v>889.47997999999995</v>
      </c>
      <c r="C969" s="36">
        <f>IF(ISBLANK(B970), "", GSPC[[#This Row],[Adj Close]]/B970-1)</f>
        <v>-2.4938886573317887E-2</v>
      </c>
      <c r="D969" s="37">
        <v>37599</v>
      </c>
      <c r="E969"/>
      <c r="F969" s="36" t="str">
        <f>IF(ISBLANK(E970), "", Long0[[#This Row],[Adj Close]]/E970-1)</f>
        <v/>
      </c>
      <c r="J969" s="37">
        <v>37599</v>
      </c>
      <c r="K969"/>
      <c r="L969" s="36" t="str">
        <f>IF(ISBLANK(K970),"",Long2[[#This Row],[Adj Close]]/K970-1)</f>
        <v/>
      </c>
      <c r="M969" s="29">
        <v>37599</v>
      </c>
      <c r="O969" s="33" t="str">
        <f>IF(ISBLANK(N970),"",Long3[[#This Row],[Adj Close]]/N970-1)</f>
        <v/>
      </c>
      <c r="P969" s="37">
        <v>37599</v>
      </c>
      <c r="R969" s="36" t="str">
        <f>IF(ISBLANK(Q970),"",Long4[[#This Row],[Adj Close]]/Q970-1)</f>
        <v/>
      </c>
      <c r="V969" s="37">
        <v>37599</v>
      </c>
      <c r="X969" s="36" t="str">
        <f>IF(ISBLANK(W970),"",Long6[[#This Row],[Adj Close]]/W970-1)</f>
        <v/>
      </c>
      <c r="AH969" s="37">
        <v>37599</v>
      </c>
      <c r="AJ969" s="36" t="str">
        <f>IF(ISBLANK(AI970),"",Short1[[#This Row],[Adj Close]]/AI970-1)</f>
        <v/>
      </c>
      <c r="AK969" s="29">
        <v>37599</v>
      </c>
      <c r="AM969" s="33" t="str">
        <f>IF(ISBLANK(AL970),"",Short2[[#This Row],[Adj Close]]/AL970-1)</f>
        <v/>
      </c>
    </row>
    <row r="970" spans="1:39" x14ac:dyDescent="0.25">
      <c r="A970" s="37">
        <v>37592</v>
      </c>
      <c r="B970" s="39">
        <v>912.22997999999995</v>
      </c>
      <c r="C970" s="36">
        <f>IF(ISBLANK(B971), "", GSPC[[#This Row],[Adj Close]]/B971-1)</f>
        <v>-2.5717997299437134E-2</v>
      </c>
      <c r="D970" s="37">
        <v>37592</v>
      </c>
      <c r="E970"/>
      <c r="F970" s="36" t="str">
        <f>IF(ISBLANK(E971), "", Long0[[#This Row],[Adj Close]]/E971-1)</f>
        <v/>
      </c>
      <c r="J970" s="37">
        <v>37592</v>
      </c>
      <c r="K970"/>
      <c r="L970" s="36" t="str">
        <f>IF(ISBLANK(K971),"",Long2[[#This Row],[Adj Close]]/K971-1)</f>
        <v/>
      </c>
      <c r="M970" s="29">
        <v>37592</v>
      </c>
      <c r="O970" s="33" t="str">
        <f>IF(ISBLANK(N971),"",Long3[[#This Row],[Adj Close]]/N971-1)</f>
        <v/>
      </c>
      <c r="P970" s="37">
        <v>37592</v>
      </c>
      <c r="R970" s="36" t="str">
        <f>IF(ISBLANK(Q971),"",Long4[[#This Row],[Adj Close]]/Q971-1)</f>
        <v/>
      </c>
      <c r="V970" s="37">
        <v>37592</v>
      </c>
      <c r="X970" s="36" t="str">
        <f>IF(ISBLANK(W971),"",Long6[[#This Row],[Adj Close]]/W971-1)</f>
        <v/>
      </c>
      <c r="AH970" s="37">
        <v>37592</v>
      </c>
      <c r="AJ970" s="36" t="str">
        <f>IF(ISBLANK(AI971),"",Short1[[#This Row],[Adj Close]]/AI971-1)</f>
        <v/>
      </c>
      <c r="AK970" s="29">
        <v>37592</v>
      </c>
      <c r="AM970" s="33" t="str">
        <f>IF(ISBLANK(AL971),"",Short2[[#This Row],[Adj Close]]/AL971-1)</f>
        <v/>
      </c>
    </row>
    <row r="971" spans="1:39" x14ac:dyDescent="0.25">
      <c r="A971" s="37">
        <v>37585</v>
      </c>
      <c r="B971" s="39">
        <v>936.30999799999995</v>
      </c>
      <c r="C971" s="36">
        <f>IF(ISBLANK(B972), "", GSPC[[#This Row],[Adj Close]]/B972-1)</f>
        <v>6.1898985269772666E-3</v>
      </c>
      <c r="D971" s="37">
        <v>37585</v>
      </c>
      <c r="E971"/>
      <c r="F971" s="36" t="str">
        <f>IF(ISBLANK(E972), "", Long0[[#This Row],[Adj Close]]/E972-1)</f>
        <v/>
      </c>
      <c r="J971" s="37">
        <v>37585</v>
      </c>
      <c r="K971"/>
      <c r="L971" s="36" t="str">
        <f>IF(ISBLANK(K972),"",Long2[[#This Row],[Adj Close]]/K972-1)</f>
        <v/>
      </c>
      <c r="M971" s="29">
        <v>37585</v>
      </c>
      <c r="O971" s="33" t="str">
        <f>IF(ISBLANK(N972),"",Long3[[#This Row],[Adj Close]]/N972-1)</f>
        <v/>
      </c>
      <c r="P971" s="37">
        <v>37585</v>
      </c>
      <c r="R971" s="36" t="str">
        <f>IF(ISBLANK(Q972),"",Long4[[#This Row],[Adj Close]]/Q972-1)</f>
        <v/>
      </c>
      <c r="V971" s="37">
        <v>37585</v>
      </c>
      <c r="X971" s="36" t="str">
        <f>IF(ISBLANK(W972),"",Long6[[#This Row],[Adj Close]]/W972-1)</f>
        <v/>
      </c>
      <c r="AH971" s="37">
        <v>37585</v>
      </c>
      <c r="AJ971" s="36" t="str">
        <f>IF(ISBLANK(AI972),"",Short1[[#This Row],[Adj Close]]/AI972-1)</f>
        <v/>
      </c>
      <c r="AK971" s="29">
        <v>37585</v>
      </c>
      <c r="AM971" s="33" t="str">
        <f>IF(ISBLANK(AL972),"",Short2[[#This Row],[Adj Close]]/AL972-1)</f>
        <v/>
      </c>
    </row>
    <row r="972" spans="1:39" x14ac:dyDescent="0.25">
      <c r="A972" s="37">
        <v>37578</v>
      </c>
      <c r="B972" s="39">
        <v>930.54998799999998</v>
      </c>
      <c r="C972" s="36">
        <f>IF(ISBLANK(B973), "", GSPC[[#This Row],[Adj Close]]/B973-1)</f>
        <v>2.2773452856963639E-2</v>
      </c>
      <c r="D972" s="37">
        <v>37578</v>
      </c>
      <c r="E972"/>
      <c r="F972" s="36" t="str">
        <f>IF(ISBLANK(E973), "", Long0[[#This Row],[Adj Close]]/E973-1)</f>
        <v/>
      </c>
      <c r="J972" s="37">
        <v>37578</v>
      </c>
      <c r="K972"/>
      <c r="L972" s="36" t="str">
        <f>IF(ISBLANK(K973),"",Long2[[#This Row],[Adj Close]]/K973-1)</f>
        <v/>
      </c>
      <c r="M972" s="29">
        <v>37578</v>
      </c>
      <c r="O972" s="33" t="str">
        <f>IF(ISBLANK(N973),"",Long3[[#This Row],[Adj Close]]/N973-1)</f>
        <v/>
      </c>
      <c r="P972" s="37">
        <v>37578</v>
      </c>
      <c r="R972" s="36" t="str">
        <f>IF(ISBLANK(Q973),"",Long4[[#This Row],[Adj Close]]/Q973-1)</f>
        <v/>
      </c>
      <c r="V972" s="37">
        <v>37578</v>
      </c>
      <c r="X972" s="36" t="str">
        <f>IF(ISBLANK(W973),"",Long6[[#This Row],[Adj Close]]/W973-1)</f>
        <v/>
      </c>
      <c r="AH972" s="37">
        <v>37578</v>
      </c>
      <c r="AJ972" s="36" t="str">
        <f>IF(ISBLANK(AI973),"",Short1[[#This Row],[Adj Close]]/AI973-1)</f>
        <v/>
      </c>
      <c r="AK972" s="29">
        <v>37578</v>
      </c>
      <c r="AM972" s="33" t="str">
        <f>IF(ISBLANK(AL973),"",Short2[[#This Row],[Adj Close]]/AL973-1)</f>
        <v/>
      </c>
    </row>
    <row r="973" spans="1:39" x14ac:dyDescent="0.25">
      <c r="A973" s="37">
        <v>37571</v>
      </c>
      <c r="B973" s="39">
        <v>909.830017</v>
      </c>
      <c r="C973" s="36">
        <f>IF(ISBLANK(B974), "", GSPC[[#This Row],[Adj Close]]/B974-1)</f>
        <v>1.6865264958147108E-2</v>
      </c>
      <c r="D973" s="37">
        <v>37571</v>
      </c>
      <c r="E973"/>
      <c r="F973" s="36" t="str">
        <f>IF(ISBLANK(E974), "", Long0[[#This Row],[Adj Close]]/E974-1)</f>
        <v/>
      </c>
      <c r="J973" s="37">
        <v>37571</v>
      </c>
      <c r="K973"/>
      <c r="L973" s="36" t="str">
        <f>IF(ISBLANK(K974),"",Long2[[#This Row],[Adj Close]]/K974-1)</f>
        <v/>
      </c>
      <c r="M973" s="29">
        <v>37571</v>
      </c>
      <c r="O973" s="33" t="str">
        <f>IF(ISBLANK(N974),"",Long3[[#This Row],[Adj Close]]/N974-1)</f>
        <v/>
      </c>
      <c r="P973" s="37">
        <v>37571</v>
      </c>
      <c r="R973" s="36" t="str">
        <f>IF(ISBLANK(Q974),"",Long4[[#This Row],[Adj Close]]/Q974-1)</f>
        <v/>
      </c>
      <c r="V973" s="37">
        <v>37571</v>
      </c>
      <c r="X973" s="36" t="str">
        <f>IF(ISBLANK(W974),"",Long6[[#This Row],[Adj Close]]/W974-1)</f>
        <v/>
      </c>
      <c r="AH973" s="37">
        <v>37571</v>
      </c>
      <c r="AJ973" s="36" t="str">
        <f>IF(ISBLANK(AI974),"",Short1[[#This Row],[Adj Close]]/AI974-1)</f>
        <v/>
      </c>
      <c r="AK973" s="29">
        <v>37571</v>
      </c>
      <c r="AM973" s="33" t="str">
        <f>IF(ISBLANK(AL974),"",Short2[[#This Row],[Adj Close]]/AL974-1)</f>
        <v/>
      </c>
    </row>
    <row r="974" spans="1:39" x14ac:dyDescent="0.25">
      <c r="A974" s="37">
        <v>37564</v>
      </c>
      <c r="B974" s="39">
        <v>894.73999000000003</v>
      </c>
      <c r="C974" s="36">
        <f>IF(ISBLANK(B975), "", GSPC[[#This Row],[Adj Close]]/B975-1)</f>
        <v>-6.9037824632799394E-3</v>
      </c>
      <c r="D974" s="37">
        <v>37564</v>
      </c>
      <c r="E974"/>
      <c r="F974" s="36" t="str">
        <f>IF(ISBLANK(E975), "", Long0[[#This Row],[Adj Close]]/E975-1)</f>
        <v/>
      </c>
      <c r="J974" s="37">
        <v>37564</v>
      </c>
      <c r="K974"/>
      <c r="L974" s="36" t="str">
        <f>IF(ISBLANK(K975),"",Long2[[#This Row],[Adj Close]]/K975-1)</f>
        <v/>
      </c>
      <c r="M974" s="29">
        <v>37564</v>
      </c>
      <c r="O974" s="33" t="str">
        <f>IF(ISBLANK(N975),"",Long3[[#This Row],[Adj Close]]/N975-1)</f>
        <v/>
      </c>
      <c r="P974" s="37">
        <v>37564</v>
      </c>
      <c r="R974" s="36" t="str">
        <f>IF(ISBLANK(Q975),"",Long4[[#This Row],[Adj Close]]/Q975-1)</f>
        <v/>
      </c>
      <c r="V974" s="37">
        <v>37564</v>
      </c>
      <c r="X974" s="36" t="str">
        <f>IF(ISBLANK(W975),"",Long6[[#This Row],[Adj Close]]/W975-1)</f>
        <v/>
      </c>
      <c r="AH974" s="37">
        <v>37564</v>
      </c>
      <c r="AJ974" s="36" t="str">
        <f>IF(ISBLANK(AI975),"",Short1[[#This Row],[Adj Close]]/AI975-1)</f>
        <v/>
      </c>
      <c r="AK974" s="29">
        <v>37564</v>
      </c>
      <c r="AM974" s="33" t="str">
        <f>IF(ISBLANK(AL975),"",Short2[[#This Row],[Adj Close]]/AL975-1)</f>
        <v/>
      </c>
    </row>
    <row r="975" spans="1:39" x14ac:dyDescent="0.25">
      <c r="A975" s="37">
        <v>37557</v>
      </c>
      <c r="B975" s="39">
        <v>900.96002199999998</v>
      </c>
      <c r="C975" s="36">
        <f>IF(ISBLANK(B976), "", GSPC[[#This Row],[Adj Close]]/B976-1)</f>
        <v>3.6874036779392938E-3</v>
      </c>
      <c r="D975" s="37">
        <v>37557</v>
      </c>
      <c r="E975"/>
      <c r="F975" s="36" t="str">
        <f>IF(ISBLANK(E976), "", Long0[[#This Row],[Adj Close]]/E976-1)</f>
        <v/>
      </c>
      <c r="J975" s="37">
        <v>37557</v>
      </c>
      <c r="K975"/>
      <c r="L975" s="36" t="str">
        <f>IF(ISBLANK(K976),"",Long2[[#This Row],[Adj Close]]/K976-1)</f>
        <v/>
      </c>
      <c r="M975" s="29">
        <v>37557</v>
      </c>
      <c r="O975" s="33" t="str">
        <f>IF(ISBLANK(N976),"",Long3[[#This Row],[Adj Close]]/N976-1)</f>
        <v/>
      </c>
      <c r="P975" s="37">
        <v>37557</v>
      </c>
      <c r="R975" s="36" t="str">
        <f>IF(ISBLANK(Q976),"",Long4[[#This Row],[Adj Close]]/Q976-1)</f>
        <v/>
      </c>
      <c r="V975" s="37">
        <v>37557</v>
      </c>
      <c r="X975" s="36" t="str">
        <f>IF(ISBLANK(W976),"",Long6[[#This Row],[Adj Close]]/W976-1)</f>
        <v/>
      </c>
      <c r="AH975" s="37">
        <v>37557</v>
      </c>
      <c r="AJ975" s="36" t="str">
        <f>IF(ISBLANK(AI976),"",Short1[[#This Row],[Adj Close]]/AI976-1)</f>
        <v/>
      </c>
      <c r="AK975" s="29">
        <v>37557</v>
      </c>
      <c r="AM975" s="33" t="str">
        <f>IF(ISBLANK(AL976),"",Short2[[#This Row],[Adj Close]]/AL976-1)</f>
        <v/>
      </c>
    </row>
    <row r="976" spans="1:39" x14ac:dyDescent="0.25">
      <c r="A976" s="37">
        <v>37550</v>
      </c>
      <c r="B976" s="39">
        <v>897.65002400000003</v>
      </c>
      <c r="C976" s="36">
        <f>IF(ISBLANK(B977), "", GSPC[[#This Row],[Adj Close]]/B977-1)</f>
        <v>1.4993395193409143E-2</v>
      </c>
      <c r="D976" s="37">
        <v>37550</v>
      </c>
      <c r="E976"/>
      <c r="F976" s="36" t="str">
        <f>IF(ISBLANK(E977), "", Long0[[#This Row],[Adj Close]]/E977-1)</f>
        <v/>
      </c>
      <c r="J976" s="37">
        <v>37550</v>
      </c>
      <c r="K976"/>
      <c r="L976" s="36" t="str">
        <f>IF(ISBLANK(K977),"",Long2[[#This Row],[Adj Close]]/K977-1)</f>
        <v/>
      </c>
      <c r="M976" s="29">
        <v>37550</v>
      </c>
      <c r="O976" s="33" t="str">
        <f>IF(ISBLANK(N977),"",Long3[[#This Row],[Adj Close]]/N977-1)</f>
        <v/>
      </c>
      <c r="P976" s="37">
        <v>37550</v>
      </c>
      <c r="R976" s="36" t="str">
        <f>IF(ISBLANK(Q977),"",Long4[[#This Row],[Adj Close]]/Q977-1)</f>
        <v/>
      </c>
      <c r="V976" s="37">
        <v>37550</v>
      </c>
      <c r="X976" s="36" t="str">
        <f>IF(ISBLANK(W977),"",Long6[[#This Row],[Adj Close]]/W977-1)</f>
        <v/>
      </c>
      <c r="AH976" s="37">
        <v>37550</v>
      </c>
      <c r="AJ976" s="36" t="str">
        <f>IF(ISBLANK(AI977),"",Short1[[#This Row],[Adj Close]]/AI977-1)</f>
        <v/>
      </c>
      <c r="AK976" s="29">
        <v>37550</v>
      </c>
      <c r="AM976" s="33" t="str">
        <f>IF(ISBLANK(AL977),"",Short2[[#This Row],[Adj Close]]/AL977-1)</f>
        <v/>
      </c>
    </row>
    <row r="977" spans="1:39" x14ac:dyDescent="0.25">
      <c r="A977" s="37">
        <v>37543</v>
      </c>
      <c r="B977" s="39">
        <v>884.39001499999995</v>
      </c>
      <c r="C977" s="36">
        <f>IF(ISBLANK(B978), "", GSPC[[#This Row],[Adj Close]]/B978-1)</f>
        <v>5.8743963497572382E-2</v>
      </c>
      <c r="D977" s="37">
        <v>37543</v>
      </c>
      <c r="E977"/>
      <c r="F977" s="36" t="str">
        <f>IF(ISBLANK(E978), "", Long0[[#This Row],[Adj Close]]/E978-1)</f>
        <v/>
      </c>
      <c r="J977" s="37">
        <v>37543</v>
      </c>
      <c r="K977"/>
      <c r="L977" s="36" t="str">
        <f>IF(ISBLANK(K978),"",Long2[[#This Row],[Adj Close]]/K978-1)</f>
        <v/>
      </c>
      <c r="M977" s="29">
        <v>37543</v>
      </c>
      <c r="O977" s="33" t="str">
        <f>IF(ISBLANK(N978),"",Long3[[#This Row],[Adj Close]]/N978-1)</f>
        <v/>
      </c>
      <c r="P977" s="37">
        <v>37543</v>
      </c>
      <c r="R977" s="36" t="str">
        <f>IF(ISBLANK(Q978),"",Long4[[#This Row],[Adj Close]]/Q978-1)</f>
        <v/>
      </c>
      <c r="V977" s="37">
        <v>37543</v>
      </c>
      <c r="X977" s="36" t="str">
        <f>IF(ISBLANK(W978),"",Long6[[#This Row],[Adj Close]]/W978-1)</f>
        <v/>
      </c>
      <c r="AH977" s="37">
        <v>37543</v>
      </c>
      <c r="AJ977" s="36" t="str">
        <f>IF(ISBLANK(AI978),"",Short1[[#This Row],[Adj Close]]/AI978-1)</f>
        <v/>
      </c>
      <c r="AK977" s="29">
        <v>37543</v>
      </c>
      <c r="AM977" s="33" t="str">
        <f>IF(ISBLANK(AL978),"",Short2[[#This Row],[Adj Close]]/AL978-1)</f>
        <v/>
      </c>
    </row>
    <row r="978" spans="1:39" x14ac:dyDescent="0.25">
      <c r="A978" s="37">
        <v>37536</v>
      </c>
      <c r="B978" s="39">
        <v>835.32000700000003</v>
      </c>
      <c r="C978" s="36">
        <f>IF(ISBLANK(B979), "", GSPC[[#This Row],[Adj Close]]/B979-1)</f>
        <v>4.3393526271340965E-2</v>
      </c>
      <c r="D978" s="37">
        <v>37536</v>
      </c>
      <c r="E978"/>
      <c r="F978" s="36" t="str">
        <f>IF(ISBLANK(E979), "", Long0[[#This Row],[Adj Close]]/E979-1)</f>
        <v/>
      </c>
      <c r="J978" s="37">
        <v>37536</v>
      </c>
      <c r="K978"/>
      <c r="L978" s="36" t="str">
        <f>IF(ISBLANK(K979),"",Long2[[#This Row],[Adj Close]]/K979-1)</f>
        <v/>
      </c>
      <c r="M978" s="29">
        <v>37536</v>
      </c>
      <c r="O978" s="33" t="str">
        <f>IF(ISBLANK(N979),"",Long3[[#This Row],[Adj Close]]/N979-1)</f>
        <v/>
      </c>
      <c r="P978" s="37">
        <v>37536</v>
      </c>
      <c r="R978" s="36" t="str">
        <f>IF(ISBLANK(Q979),"",Long4[[#This Row],[Adj Close]]/Q979-1)</f>
        <v/>
      </c>
      <c r="V978" s="37">
        <v>37536</v>
      </c>
      <c r="X978" s="36" t="str">
        <f>IF(ISBLANK(W979),"",Long6[[#This Row],[Adj Close]]/W979-1)</f>
        <v/>
      </c>
      <c r="AH978" s="37">
        <v>37536</v>
      </c>
      <c r="AJ978" s="36" t="str">
        <f>IF(ISBLANK(AI979),"",Short1[[#This Row],[Adj Close]]/AI979-1)</f>
        <v/>
      </c>
      <c r="AK978" s="29">
        <v>37536</v>
      </c>
      <c r="AM978" s="33" t="str">
        <f>IF(ISBLANK(AL979),"",Short2[[#This Row],[Adj Close]]/AL979-1)</f>
        <v/>
      </c>
    </row>
    <row r="979" spans="1:39" x14ac:dyDescent="0.25">
      <c r="A979" s="37">
        <v>37529</v>
      </c>
      <c r="B979" s="39">
        <v>800.580017</v>
      </c>
      <c r="C979" s="36">
        <f>IF(ISBLANK(B980), "", GSPC[[#This Row],[Adj Close]]/B980-1)</f>
        <v>-3.2379682804426602E-2</v>
      </c>
      <c r="D979" s="37">
        <v>37529</v>
      </c>
      <c r="E979"/>
      <c r="F979" s="36" t="str">
        <f>IF(ISBLANK(E980), "", Long0[[#This Row],[Adj Close]]/E980-1)</f>
        <v/>
      </c>
      <c r="J979" s="37">
        <v>37529</v>
      </c>
      <c r="K979"/>
      <c r="L979" s="36" t="str">
        <f>IF(ISBLANK(K980),"",Long2[[#This Row],[Adj Close]]/K980-1)</f>
        <v/>
      </c>
      <c r="M979" s="29">
        <v>37529</v>
      </c>
      <c r="O979" s="33" t="str">
        <f>IF(ISBLANK(N980),"",Long3[[#This Row],[Adj Close]]/N980-1)</f>
        <v/>
      </c>
      <c r="P979" s="37">
        <v>37529</v>
      </c>
      <c r="R979" s="36" t="str">
        <f>IF(ISBLANK(Q980),"",Long4[[#This Row],[Adj Close]]/Q980-1)</f>
        <v/>
      </c>
      <c r="V979" s="37">
        <v>37529</v>
      </c>
      <c r="X979" s="36" t="str">
        <f>IF(ISBLANK(W980),"",Long6[[#This Row],[Adj Close]]/W980-1)</f>
        <v/>
      </c>
      <c r="AH979" s="37">
        <v>37529</v>
      </c>
      <c r="AJ979" s="36" t="str">
        <f>IF(ISBLANK(AI980),"",Short1[[#This Row],[Adj Close]]/AI980-1)</f>
        <v/>
      </c>
      <c r="AK979" s="29">
        <v>37529</v>
      </c>
      <c r="AM979" s="33" t="str">
        <f>IF(ISBLANK(AL980),"",Short2[[#This Row],[Adj Close]]/AL980-1)</f>
        <v/>
      </c>
    </row>
    <row r="980" spans="1:39" x14ac:dyDescent="0.25">
      <c r="A980" s="37">
        <v>37522</v>
      </c>
      <c r="B980" s="39">
        <v>827.36999500000002</v>
      </c>
      <c r="C980" s="36">
        <f>IF(ISBLANK(B981), "", GSPC[[#This Row],[Adj Close]]/B981-1)</f>
        <v>-2.1315629094578292E-2</v>
      </c>
      <c r="D980" s="37">
        <v>37522</v>
      </c>
      <c r="E980"/>
      <c r="F980" s="36" t="str">
        <f>IF(ISBLANK(E981), "", Long0[[#This Row],[Adj Close]]/E981-1)</f>
        <v/>
      </c>
      <c r="J980" s="37">
        <v>37522</v>
      </c>
      <c r="K980"/>
      <c r="L980" s="36" t="str">
        <f>IF(ISBLANK(K981),"",Long2[[#This Row],[Adj Close]]/K981-1)</f>
        <v/>
      </c>
      <c r="M980" s="29">
        <v>37522</v>
      </c>
      <c r="O980" s="33" t="str">
        <f>IF(ISBLANK(N981),"",Long3[[#This Row],[Adj Close]]/N981-1)</f>
        <v/>
      </c>
      <c r="P980" s="37">
        <v>37522</v>
      </c>
      <c r="R980" s="36" t="str">
        <f>IF(ISBLANK(Q981),"",Long4[[#This Row],[Adj Close]]/Q981-1)</f>
        <v/>
      </c>
      <c r="V980" s="37">
        <v>37522</v>
      </c>
      <c r="X980" s="36" t="str">
        <f>IF(ISBLANK(W981),"",Long6[[#This Row],[Adj Close]]/W981-1)</f>
        <v/>
      </c>
      <c r="AH980" s="37">
        <v>37522</v>
      </c>
      <c r="AJ980" s="36" t="str">
        <f>IF(ISBLANK(AI981),"",Short1[[#This Row],[Adj Close]]/AI981-1)</f>
        <v/>
      </c>
      <c r="AK980" s="29">
        <v>37522</v>
      </c>
      <c r="AM980" s="33" t="str">
        <f>IF(ISBLANK(AL981),"",Short2[[#This Row],[Adj Close]]/AL981-1)</f>
        <v/>
      </c>
    </row>
    <row r="981" spans="1:39" x14ac:dyDescent="0.25">
      <c r="A981" s="37">
        <v>37515</v>
      </c>
      <c r="B981" s="39">
        <v>845.39001499999995</v>
      </c>
      <c r="C981" s="36">
        <f>IF(ISBLANK(B982), "", GSPC[[#This Row],[Adj Close]]/B982-1)</f>
        <v>-4.9920750609502629E-2</v>
      </c>
      <c r="D981" s="37">
        <v>37515</v>
      </c>
      <c r="E981"/>
      <c r="F981" s="36" t="str">
        <f>IF(ISBLANK(E982), "", Long0[[#This Row],[Adj Close]]/E982-1)</f>
        <v/>
      </c>
      <c r="J981" s="37">
        <v>37515</v>
      </c>
      <c r="K981"/>
      <c r="L981" s="36" t="str">
        <f>IF(ISBLANK(K982),"",Long2[[#This Row],[Adj Close]]/K982-1)</f>
        <v/>
      </c>
      <c r="M981" s="29">
        <v>37515</v>
      </c>
      <c r="O981" s="33" t="str">
        <f>IF(ISBLANK(N982),"",Long3[[#This Row],[Adj Close]]/N982-1)</f>
        <v/>
      </c>
      <c r="P981" s="37">
        <v>37515</v>
      </c>
      <c r="R981" s="36" t="str">
        <f>IF(ISBLANK(Q982),"",Long4[[#This Row],[Adj Close]]/Q982-1)</f>
        <v/>
      </c>
      <c r="V981" s="37">
        <v>37515</v>
      </c>
      <c r="X981" s="36" t="str">
        <f>IF(ISBLANK(W982),"",Long6[[#This Row],[Adj Close]]/W982-1)</f>
        <v/>
      </c>
      <c r="AH981" s="37">
        <v>37515</v>
      </c>
      <c r="AJ981" s="36" t="str">
        <f>IF(ISBLANK(AI982),"",Short1[[#This Row],[Adj Close]]/AI982-1)</f>
        <v/>
      </c>
      <c r="AK981" s="29">
        <v>37515</v>
      </c>
      <c r="AM981" s="33" t="str">
        <f>IF(ISBLANK(AL982),"",Short2[[#This Row],[Adj Close]]/AL982-1)</f>
        <v/>
      </c>
    </row>
    <row r="982" spans="1:39" x14ac:dyDescent="0.25">
      <c r="A982" s="37">
        <v>37508</v>
      </c>
      <c r="B982" s="39">
        <v>889.80999799999995</v>
      </c>
      <c r="C982" s="36">
        <f>IF(ISBLANK(B983), "", GSPC[[#This Row],[Adj Close]]/B983-1)</f>
        <v>-4.5977101733500891E-3</v>
      </c>
      <c r="D982" s="37">
        <v>37508</v>
      </c>
      <c r="E982"/>
      <c r="F982" s="36" t="str">
        <f>IF(ISBLANK(E983), "", Long0[[#This Row],[Adj Close]]/E983-1)</f>
        <v/>
      </c>
      <c r="J982" s="37">
        <v>37508</v>
      </c>
      <c r="K982"/>
      <c r="L982" s="36" t="str">
        <f>IF(ISBLANK(K983),"",Long2[[#This Row],[Adj Close]]/K983-1)</f>
        <v/>
      </c>
      <c r="M982" s="29">
        <v>37508</v>
      </c>
      <c r="O982" s="33" t="str">
        <f>IF(ISBLANK(N983),"",Long3[[#This Row],[Adj Close]]/N983-1)</f>
        <v/>
      </c>
      <c r="P982" s="37">
        <v>37508</v>
      </c>
      <c r="R982" s="36" t="str">
        <f>IF(ISBLANK(Q983),"",Long4[[#This Row],[Adj Close]]/Q983-1)</f>
        <v/>
      </c>
      <c r="V982" s="37">
        <v>37508</v>
      </c>
      <c r="X982" s="36" t="str">
        <f>IF(ISBLANK(W983),"",Long6[[#This Row],[Adj Close]]/W983-1)</f>
        <v/>
      </c>
      <c r="AH982" s="37">
        <v>37508</v>
      </c>
      <c r="AJ982" s="36" t="str">
        <f>IF(ISBLANK(AI983),"",Short1[[#This Row],[Adj Close]]/AI983-1)</f>
        <v/>
      </c>
      <c r="AK982" s="29">
        <v>37508</v>
      </c>
      <c r="AM982" s="33" t="str">
        <f>IF(ISBLANK(AL983),"",Short2[[#This Row],[Adj Close]]/AL983-1)</f>
        <v/>
      </c>
    </row>
    <row r="983" spans="1:39" x14ac:dyDescent="0.25">
      <c r="A983" s="37">
        <v>37501</v>
      </c>
      <c r="B983" s="39">
        <v>893.919983</v>
      </c>
      <c r="C983" s="36">
        <f>IF(ISBLANK(B984), "", GSPC[[#This Row],[Adj Close]]/B984-1)</f>
        <v>-2.4179400952704766E-2</v>
      </c>
      <c r="D983" s="37">
        <v>37501</v>
      </c>
      <c r="E983"/>
      <c r="F983" s="36" t="str">
        <f>IF(ISBLANK(E984), "", Long0[[#This Row],[Adj Close]]/E984-1)</f>
        <v/>
      </c>
      <c r="J983" s="37">
        <v>37501</v>
      </c>
      <c r="K983"/>
      <c r="L983" s="36" t="str">
        <f>IF(ISBLANK(K984),"",Long2[[#This Row],[Adj Close]]/K984-1)</f>
        <v/>
      </c>
      <c r="M983" s="29">
        <v>37501</v>
      </c>
      <c r="O983" s="33" t="str">
        <f>IF(ISBLANK(N984),"",Long3[[#This Row],[Adj Close]]/N984-1)</f>
        <v/>
      </c>
      <c r="P983" s="37">
        <v>37501</v>
      </c>
      <c r="R983" s="36" t="str">
        <f>IF(ISBLANK(Q984),"",Long4[[#This Row],[Adj Close]]/Q984-1)</f>
        <v/>
      </c>
      <c r="V983" s="37">
        <v>37501</v>
      </c>
      <c r="X983" s="36" t="str">
        <f>IF(ISBLANK(W984),"",Long6[[#This Row],[Adj Close]]/W984-1)</f>
        <v/>
      </c>
      <c r="AH983" s="37">
        <v>37501</v>
      </c>
      <c r="AJ983" s="36" t="str">
        <f>IF(ISBLANK(AI984),"",Short1[[#This Row],[Adj Close]]/AI984-1)</f>
        <v/>
      </c>
      <c r="AK983" s="29">
        <v>37501</v>
      </c>
      <c r="AM983" s="33" t="str">
        <f>IF(ISBLANK(AL984),"",Short2[[#This Row],[Adj Close]]/AL984-1)</f>
        <v/>
      </c>
    </row>
    <row r="984" spans="1:39" x14ac:dyDescent="0.25">
      <c r="A984" s="37">
        <v>37494</v>
      </c>
      <c r="B984" s="39">
        <v>916.07000700000003</v>
      </c>
      <c r="C984" s="36">
        <f>IF(ISBLANK(B985), "", GSPC[[#This Row],[Adj Close]]/B985-1)</f>
        <v>-2.6348211631085583E-2</v>
      </c>
      <c r="D984" s="37">
        <v>37494</v>
      </c>
      <c r="E984"/>
      <c r="F984" s="36" t="str">
        <f>IF(ISBLANK(E985), "", Long0[[#This Row],[Adj Close]]/E985-1)</f>
        <v/>
      </c>
      <c r="J984" s="37">
        <v>37494</v>
      </c>
      <c r="K984"/>
      <c r="L984" s="36" t="str">
        <f>IF(ISBLANK(K985),"",Long2[[#This Row],[Adj Close]]/K985-1)</f>
        <v/>
      </c>
      <c r="M984" s="29">
        <v>37494</v>
      </c>
      <c r="O984" s="33" t="str">
        <f>IF(ISBLANK(N985),"",Long3[[#This Row],[Adj Close]]/N985-1)</f>
        <v/>
      </c>
      <c r="P984" s="37">
        <v>37494</v>
      </c>
      <c r="R984" s="36" t="str">
        <f>IF(ISBLANK(Q985),"",Long4[[#This Row],[Adj Close]]/Q985-1)</f>
        <v/>
      </c>
      <c r="V984" s="37">
        <v>37494</v>
      </c>
      <c r="X984" s="36" t="str">
        <f>IF(ISBLANK(W985),"",Long6[[#This Row],[Adj Close]]/W985-1)</f>
        <v/>
      </c>
      <c r="AH984" s="37">
        <v>37494</v>
      </c>
      <c r="AJ984" s="36" t="str">
        <f>IF(ISBLANK(AI985),"",Short1[[#This Row],[Adj Close]]/AI985-1)</f>
        <v/>
      </c>
      <c r="AK984" s="29">
        <v>37494</v>
      </c>
      <c r="AM984" s="33" t="str">
        <f>IF(ISBLANK(AL985),"",Short2[[#This Row],[Adj Close]]/AL985-1)</f>
        <v/>
      </c>
    </row>
    <row r="985" spans="1:39" x14ac:dyDescent="0.25">
      <c r="A985" s="37">
        <v>37487</v>
      </c>
      <c r="B985" s="39">
        <v>940.85998500000005</v>
      </c>
      <c r="C985" s="36">
        <f>IF(ISBLANK(B986), "", GSPC[[#This Row],[Adj Close]]/B986-1)</f>
        <v>1.3017178353797343E-2</v>
      </c>
      <c r="D985" s="37">
        <v>37487</v>
      </c>
      <c r="E985"/>
      <c r="F985" s="36" t="str">
        <f>IF(ISBLANK(E986), "", Long0[[#This Row],[Adj Close]]/E986-1)</f>
        <v/>
      </c>
      <c r="J985" s="37">
        <v>37487</v>
      </c>
      <c r="K985"/>
      <c r="L985" s="36" t="str">
        <f>IF(ISBLANK(K986),"",Long2[[#This Row],[Adj Close]]/K986-1)</f>
        <v/>
      </c>
      <c r="M985" s="29">
        <v>37487</v>
      </c>
      <c r="O985" s="33" t="str">
        <f>IF(ISBLANK(N986),"",Long3[[#This Row],[Adj Close]]/N986-1)</f>
        <v/>
      </c>
      <c r="P985" s="37">
        <v>37487</v>
      </c>
      <c r="R985" s="36" t="str">
        <f>IF(ISBLANK(Q986),"",Long4[[#This Row],[Adj Close]]/Q986-1)</f>
        <v/>
      </c>
      <c r="V985" s="37">
        <v>37487</v>
      </c>
      <c r="X985" s="36" t="str">
        <f>IF(ISBLANK(W986),"",Long6[[#This Row],[Adj Close]]/W986-1)</f>
        <v/>
      </c>
      <c r="AH985" s="37">
        <v>37487</v>
      </c>
      <c r="AJ985" s="36" t="str">
        <f>IF(ISBLANK(AI986),"",Short1[[#This Row],[Adj Close]]/AI986-1)</f>
        <v/>
      </c>
      <c r="AK985" s="29">
        <v>37487</v>
      </c>
      <c r="AM985" s="33" t="str">
        <f>IF(ISBLANK(AL986),"",Short2[[#This Row],[Adj Close]]/AL986-1)</f>
        <v/>
      </c>
    </row>
    <row r="986" spans="1:39" x14ac:dyDescent="0.25">
      <c r="A986" s="37">
        <v>37480</v>
      </c>
      <c r="B986" s="39">
        <v>928.77002000000005</v>
      </c>
      <c r="C986" s="36">
        <f>IF(ISBLANK(B987), "", GSPC[[#This Row],[Adj Close]]/B987-1)</f>
        <v>2.2153993515242831E-2</v>
      </c>
      <c r="D986" s="37">
        <v>37480</v>
      </c>
      <c r="E986"/>
      <c r="F986" s="36" t="str">
        <f>IF(ISBLANK(E987), "", Long0[[#This Row],[Adj Close]]/E987-1)</f>
        <v/>
      </c>
      <c r="J986" s="37">
        <v>37480</v>
      </c>
      <c r="K986"/>
      <c r="L986" s="36" t="str">
        <f>IF(ISBLANK(K987),"",Long2[[#This Row],[Adj Close]]/K987-1)</f>
        <v/>
      </c>
      <c r="M986" s="29">
        <v>37480</v>
      </c>
      <c r="O986" s="33" t="str">
        <f>IF(ISBLANK(N987),"",Long3[[#This Row],[Adj Close]]/N987-1)</f>
        <v/>
      </c>
      <c r="P986" s="37">
        <v>37480</v>
      </c>
      <c r="R986" s="36" t="str">
        <f>IF(ISBLANK(Q987),"",Long4[[#This Row],[Adj Close]]/Q987-1)</f>
        <v/>
      </c>
      <c r="V986" s="37">
        <v>37480</v>
      </c>
      <c r="X986" s="36" t="str">
        <f>IF(ISBLANK(W987),"",Long6[[#This Row],[Adj Close]]/W987-1)</f>
        <v/>
      </c>
      <c r="AH986" s="37">
        <v>37480</v>
      </c>
      <c r="AJ986" s="36" t="str">
        <f>IF(ISBLANK(AI987),"",Short1[[#This Row],[Adj Close]]/AI987-1)</f>
        <v/>
      </c>
      <c r="AK986" s="29">
        <v>37480</v>
      </c>
      <c r="AM986" s="33" t="str">
        <f>IF(ISBLANK(AL987),"",Short2[[#This Row],[Adj Close]]/AL987-1)</f>
        <v/>
      </c>
    </row>
    <row r="987" spans="1:39" x14ac:dyDescent="0.25">
      <c r="A987" s="37">
        <v>37473</v>
      </c>
      <c r="B987" s="39">
        <v>908.64001499999995</v>
      </c>
      <c r="C987" s="36">
        <f>IF(ISBLANK(B988), "", GSPC[[#This Row],[Adj Close]]/B988-1)</f>
        <v>5.137464768322042E-2</v>
      </c>
      <c r="D987" s="37">
        <v>37473</v>
      </c>
      <c r="E987"/>
      <c r="F987" s="36" t="str">
        <f>IF(ISBLANK(E988), "", Long0[[#This Row],[Adj Close]]/E988-1)</f>
        <v/>
      </c>
      <c r="J987" s="37">
        <v>37473</v>
      </c>
      <c r="K987"/>
      <c r="L987" s="36" t="str">
        <f>IF(ISBLANK(K988),"",Long2[[#This Row],[Adj Close]]/K988-1)</f>
        <v/>
      </c>
      <c r="M987" s="29">
        <v>37473</v>
      </c>
      <c r="O987" s="33" t="str">
        <f>IF(ISBLANK(N988),"",Long3[[#This Row],[Adj Close]]/N988-1)</f>
        <v/>
      </c>
      <c r="P987" s="37">
        <v>37473</v>
      </c>
      <c r="R987" s="36" t="str">
        <f>IF(ISBLANK(Q988),"",Long4[[#This Row],[Adj Close]]/Q988-1)</f>
        <v/>
      </c>
      <c r="V987" s="37">
        <v>37473</v>
      </c>
      <c r="X987" s="36" t="str">
        <f>IF(ISBLANK(W988),"",Long6[[#This Row],[Adj Close]]/W988-1)</f>
        <v/>
      </c>
      <c r="AH987" s="37">
        <v>37473</v>
      </c>
      <c r="AJ987" s="36" t="str">
        <f>IF(ISBLANK(AI988),"",Short1[[#This Row],[Adj Close]]/AI988-1)</f>
        <v/>
      </c>
      <c r="AK987" s="29">
        <v>37473</v>
      </c>
      <c r="AM987" s="33" t="str">
        <f>IF(ISBLANK(AL988),"",Short2[[#This Row],[Adj Close]]/AL988-1)</f>
        <v/>
      </c>
    </row>
    <row r="988" spans="1:39" x14ac:dyDescent="0.25">
      <c r="A988" s="37">
        <v>37466</v>
      </c>
      <c r="B988" s="39">
        <v>864.23999000000003</v>
      </c>
      <c r="C988" s="36">
        <f>IF(ISBLANK(B989), "", GSPC[[#This Row],[Adj Close]]/B989-1)</f>
        <v>1.3367059048695618E-2</v>
      </c>
      <c r="D988" s="37">
        <v>37466</v>
      </c>
      <c r="E988"/>
      <c r="F988" s="36" t="str">
        <f>IF(ISBLANK(E989), "", Long0[[#This Row],[Adj Close]]/E989-1)</f>
        <v/>
      </c>
      <c r="J988" s="37">
        <v>37466</v>
      </c>
      <c r="K988"/>
      <c r="L988" s="36" t="str">
        <f>IF(ISBLANK(K989),"",Long2[[#This Row],[Adj Close]]/K989-1)</f>
        <v/>
      </c>
      <c r="M988" s="29">
        <v>37466</v>
      </c>
      <c r="O988" s="33" t="str">
        <f>IF(ISBLANK(N989),"",Long3[[#This Row],[Adj Close]]/N989-1)</f>
        <v/>
      </c>
      <c r="P988" s="37">
        <v>37466</v>
      </c>
      <c r="R988" s="36" t="str">
        <f>IF(ISBLANK(Q989),"",Long4[[#This Row],[Adj Close]]/Q989-1)</f>
        <v/>
      </c>
      <c r="V988" s="37">
        <v>37466</v>
      </c>
      <c r="X988" s="36" t="str">
        <f>IF(ISBLANK(W989),"",Long6[[#This Row],[Adj Close]]/W989-1)</f>
        <v/>
      </c>
      <c r="AH988" s="37">
        <v>37466</v>
      </c>
      <c r="AJ988" s="36" t="str">
        <f>IF(ISBLANK(AI989),"",Short1[[#This Row],[Adj Close]]/AI989-1)</f>
        <v/>
      </c>
      <c r="AK988" s="29">
        <v>37466</v>
      </c>
      <c r="AM988" s="33" t="str">
        <f>IF(ISBLANK(AL989),"",Short2[[#This Row],[Adj Close]]/AL989-1)</f>
        <v/>
      </c>
    </row>
    <row r="989" spans="1:39" x14ac:dyDescent="0.25">
      <c r="A989" s="37">
        <v>37459</v>
      </c>
      <c r="B989" s="39">
        <v>852.84002699999996</v>
      </c>
      <c r="C989" s="36">
        <f>IF(ISBLANK(B990), "", GSPC[[#This Row],[Adj Close]]/B990-1)</f>
        <v>6.0041604246534597E-3</v>
      </c>
      <c r="D989" s="37">
        <v>37459</v>
      </c>
      <c r="E989"/>
      <c r="F989" s="36" t="str">
        <f>IF(ISBLANK(E990), "", Long0[[#This Row],[Adj Close]]/E990-1)</f>
        <v/>
      </c>
      <c r="J989" s="37">
        <v>37459</v>
      </c>
      <c r="K989"/>
      <c r="L989" s="36" t="str">
        <f>IF(ISBLANK(K990),"",Long2[[#This Row],[Adj Close]]/K990-1)</f>
        <v/>
      </c>
      <c r="M989" s="29">
        <v>37459</v>
      </c>
      <c r="O989" s="33" t="str">
        <f>IF(ISBLANK(N990),"",Long3[[#This Row],[Adj Close]]/N990-1)</f>
        <v/>
      </c>
      <c r="P989" s="37">
        <v>37459</v>
      </c>
      <c r="R989" s="36" t="str">
        <f>IF(ISBLANK(Q990),"",Long4[[#This Row],[Adj Close]]/Q990-1)</f>
        <v/>
      </c>
      <c r="V989" s="37">
        <v>37459</v>
      </c>
      <c r="X989" s="36" t="str">
        <f>IF(ISBLANK(W990),"",Long6[[#This Row],[Adj Close]]/W990-1)</f>
        <v/>
      </c>
      <c r="AH989" s="37">
        <v>37459</v>
      </c>
      <c r="AJ989" s="36" t="str">
        <f>IF(ISBLANK(AI990),"",Short1[[#This Row],[Adj Close]]/AI990-1)</f>
        <v/>
      </c>
      <c r="AK989" s="29">
        <v>37459</v>
      </c>
      <c r="AM989" s="33" t="str">
        <f>IF(ISBLANK(AL990),"",Short2[[#This Row],[Adj Close]]/AL990-1)</f>
        <v/>
      </c>
    </row>
    <row r="990" spans="1:39" x14ac:dyDescent="0.25">
      <c r="A990" s="37">
        <v>37452</v>
      </c>
      <c r="B990" s="39">
        <v>847.75</v>
      </c>
      <c r="C990" s="36">
        <f>IF(ISBLANK(B991), "", GSPC[[#This Row],[Adj Close]]/B991-1)</f>
        <v>-7.9922740426050742E-2</v>
      </c>
      <c r="D990" s="37">
        <v>37452</v>
      </c>
      <c r="E990"/>
      <c r="F990" s="36" t="str">
        <f>IF(ISBLANK(E991), "", Long0[[#This Row],[Adj Close]]/E991-1)</f>
        <v/>
      </c>
      <c r="J990" s="37">
        <v>37452</v>
      </c>
      <c r="K990"/>
      <c r="L990" s="36" t="str">
        <f>IF(ISBLANK(K991),"",Long2[[#This Row],[Adj Close]]/K991-1)</f>
        <v/>
      </c>
      <c r="M990" s="29">
        <v>37452</v>
      </c>
      <c r="O990" s="33" t="str">
        <f>IF(ISBLANK(N991),"",Long3[[#This Row],[Adj Close]]/N991-1)</f>
        <v/>
      </c>
      <c r="P990" s="37">
        <v>37452</v>
      </c>
      <c r="R990" s="36" t="str">
        <f>IF(ISBLANK(Q991),"",Long4[[#This Row],[Adj Close]]/Q991-1)</f>
        <v/>
      </c>
      <c r="V990" s="37">
        <v>37452</v>
      </c>
      <c r="X990" s="36" t="str">
        <f>IF(ISBLANK(W991),"",Long6[[#This Row],[Adj Close]]/W991-1)</f>
        <v/>
      </c>
      <c r="AH990" s="37">
        <v>37452</v>
      </c>
      <c r="AJ990" s="36" t="str">
        <f>IF(ISBLANK(AI991),"",Short1[[#This Row],[Adj Close]]/AI991-1)</f>
        <v/>
      </c>
      <c r="AK990" s="29">
        <v>37452</v>
      </c>
      <c r="AM990" s="33" t="str">
        <f>IF(ISBLANK(AL991),"",Short2[[#This Row],[Adj Close]]/AL991-1)</f>
        <v/>
      </c>
    </row>
    <row r="991" spans="1:39" x14ac:dyDescent="0.25">
      <c r="A991" s="37">
        <v>37445</v>
      </c>
      <c r="B991" s="39">
        <v>921.39001499999995</v>
      </c>
      <c r="C991" s="36">
        <f>IF(ISBLANK(B992), "", GSPC[[#This Row],[Adj Close]]/B992-1)</f>
        <v>-6.8390253093114195E-2</v>
      </c>
      <c r="D991" s="37">
        <v>37445</v>
      </c>
      <c r="E991"/>
      <c r="F991" s="36" t="str">
        <f>IF(ISBLANK(E992), "", Long0[[#This Row],[Adj Close]]/E992-1)</f>
        <v/>
      </c>
      <c r="J991" s="37">
        <v>37445</v>
      </c>
      <c r="K991"/>
      <c r="L991" s="36" t="str">
        <f>IF(ISBLANK(K992),"",Long2[[#This Row],[Adj Close]]/K992-1)</f>
        <v/>
      </c>
      <c r="M991" s="29">
        <v>37445</v>
      </c>
      <c r="O991" s="33" t="str">
        <f>IF(ISBLANK(N992),"",Long3[[#This Row],[Adj Close]]/N992-1)</f>
        <v/>
      </c>
      <c r="P991" s="37">
        <v>37445</v>
      </c>
      <c r="R991" s="36" t="str">
        <f>IF(ISBLANK(Q992),"",Long4[[#This Row],[Adj Close]]/Q992-1)</f>
        <v/>
      </c>
      <c r="V991" s="37">
        <v>37445</v>
      </c>
      <c r="X991" s="36" t="str">
        <f>IF(ISBLANK(W992),"",Long6[[#This Row],[Adj Close]]/W992-1)</f>
        <v/>
      </c>
      <c r="AH991" s="37">
        <v>37445</v>
      </c>
      <c r="AJ991" s="36" t="str">
        <f>IF(ISBLANK(AI992),"",Short1[[#This Row],[Adj Close]]/AI992-1)</f>
        <v/>
      </c>
      <c r="AK991" s="29">
        <v>37445</v>
      </c>
      <c r="AM991" s="33" t="str">
        <f>IF(ISBLANK(AL992),"",Short2[[#This Row],[Adj Close]]/AL992-1)</f>
        <v/>
      </c>
    </row>
    <row r="992" spans="1:39" x14ac:dyDescent="0.25">
      <c r="A992" s="37">
        <v>37438</v>
      </c>
      <c r="B992" s="39">
        <v>989.03002900000001</v>
      </c>
      <c r="C992" s="36">
        <f>IF(ISBLANK(B993), "", GSPC[[#This Row],[Adj Close]]/B993-1)</f>
        <v>-7.9810267969260273E-4</v>
      </c>
      <c r="D992" s="37">
        <v>37438</v>
      </c>
      <c r="E992"/>
      <c r="F992" s="36" t="str">
        <f>IF(ISBLANK(E993), "", Long0[[#This Row],[Adj Close]]/E993-1)</f>
        <v/>
      </c>
      <c r="J992" s="37">
        <v>37438</v>
      </c>
      <c r="K992"/>
      <c r="L992" s="36" t="str">
        <f>IF(ISBLANK(K993),"",Long2[[#This Row],[Adj Close]]/K993-1)</f>
        <v/>
      </c>
      <c r="M992" s="29">
        <v>37438</v>
      </c>
      <c r="O992" s="33" t="str">
        <f>IF(ISBLANK(N993),"",Long3[[#This Row],[Adj Close]]/N993-1)</f>
        <v/>
      </c>
      <c r="P992" s="37">
        <v>37438</v>
      </c>
      <c r="R992" s="36" t="str">
        <f>IF(ISBLANK(Q993),"",Long4[[#This Row],[Adj Close]]/Q993-1)</f>
        <v/>
      </c>
      <c r="V992" s="37">
        <v>37438</v>
      </c>
      <c r="X992" s="36" t="str">
        <f>IF(ISBLANK(W993),"",Long6[[#This Row],[Adj Close]]/W993-1)</f>
        <v/>
      </c>
      <c r="AH992" s="37">
        <v>37438</v>
      </c>
      <c r="AJ992" s="36" t="str">
        <f>IF(ISBLANK(AI993),"",Short1[[#This Row],[Adj Close]]/AI993-1)</f>
        <v/>
      </c>
      <c r="AK992" s="29">
        <v>37438</v>
      </c>
      <c r="AM992" s="33" t="str">
        <f>IF(ISBLANK(AL993),"",Short2[[#This Row],[Adj Close]]/AL993-1)</f>
        <v/>
      </c>
    </row>
    <row r="993" spans="1:39" x14ac:dyDescent="0.25">
      <c r="A993" s="37">
        <v>37431</v>
      </c>
      <c r="B993" s="39">
        <v>989.82000700000003</v>
      </c>
      <c r="C993" s="36">
        <f>IF(ISBLANK(B994), "", GSPC[[#This Row],[Adj Close]]/B994-1)</f>
        <v>6.8745778119194689E-4</v>
      </c>
      <c r="D993" s="37">
        <v>37431</v>
      </c>
      <c r="E993"/>
      <c r="F993" s="36" t="str">
        <f>IF(ISBLANK(E994), "", Long0[[#This Row],[Adj Close]]/E994-1)</f>
        <v/>
      </c>
      <c r="J993" s="37">
        <v>37431</v>
      </c>
      <c r="K993"/>
      <c r="L993" s="36" t="str">
        <f>IF(ISBLANK(K994),"",Long2[[#This Row],[Adj Close]]/K994-1)</f>
        <v/>
      </c>
      <c r="M993" s="29">
        <v>37431</v>
      </c>
      <c r="O993" s="33" t="str">
        <f>IF(ISBLANK(N994),"",Long3[[#This Row],[Adj Close]]/N994-1)</f>
        <v/>
      </c>
      <c r="P993" s="37">
        <v>37431</v>
      </c>
      <c r="R993" s="36" t="str">
        <f>IF(ISBLANK(Q994),"",Long4[[#This Row],[Adj Close]]/Q994-1)</f>
        <v/>
      </c>
      <c r="V993" s="37">
        <v>37431</v>
      </c>
      <c r="X993" s="36" t="str">
        <f>IF(ISBLANK(W994),"",Long6[[#This Row],[Adj Close]]/W994-1)</f>
        <v/>
      </c>
      <c r="AH993" s="37">
        <v>37431</v>
      </c>
      <c r="AJ993" s="36" t="str">
        <f>IF(ISBLANK(AI994),"",Short1[[#This Row],[Adj Close]]/AI994-1)</f>
        <v/>
      </c>
      <c r="AK993" s="29">
        <v>37431</v>
      </c>
      <c r="AM993" s="33" t="str">
        <f>IF(ISBLANK(AL994),"",Short2[[#This Row],[Adj Close]]/AL994-1)</f>
        <v/>
      </c>
    </row>
    <row r="994" spans="1:39" x14ac:dyDescent="0.25">
      <c r="A994" s="37">
        <v>37424</v>
      </c>
      <c r="B994" s="39">
        <v>989.14001499999995</v>
      </c>
      <c r="C994" s="36">
        <f>IF(ISBLANK(B995), "", GSPC[[#This Row],[Adj Close]]/B995-1)</f>
        <v>-1.7999150813602149E-2</v>
      </c>
      <c r="D994" s="37">
        <v>37424</v>
      </c>
      <c r="E994"/>
      <c r="F994" s="36" t="str">
        <f>IF(ISBLANK(E995), "", Long0[[#This Row],[Adj Close]]/E995-1)</f>
        <v/>
      </c>
      <c r="J994" s="37">
        <v>37424</v>
      </c>
      <c r="K994"/>
      <c r="L994" s="36" t="str">
        <f>IF(ISBLANK(K995),"",Long2[[#This Row],[Adj Close]]/K995-1)</f>
        <v/>
      </c>
      <c r="M994" s="29">
        <v>37424</v>
      </c>
      <c r="O994" s="33" t="str">
        <f>IF(ISBLANK(N995),"",Long3[[#This Row],[Adj Close]]/N995-1)</f>
        <v/>
      </c>
      <c r="P994" s="37">
        <v>37424</v>
      </c>
      <c r="R994" s="36" t="str">
        <f>IF(ISBLANK(Q995),"",Long4[[#This Row],[Adj Close]]/Q995-1)</f>
        <v/>
      </c>
      <c r="V994" s="37">
        <v>37424</v>
      </c>
      <c r="X994" s="36" t="str">
        <f>IF(ISBLANK(W995),"",Long6[[#This Row],[Adj Close]]/W995-1)</f>
        <v/>
      </c>
      <c r="AH994" s="37">
        <v>37424</v>
      </c>
      <c r="AJ994" s="36" t="str">
        <f>IF(ISBLANK(AI995),"",Short1[[#This Row],[Adj Close]]/AI995-1)</f>
        <v/>
      </c>
      <c r="AK994" s="29">
        <v>37424</v>
      </c>
      <c r="AM994" s="33" t="str">
        <f>IF(ISBLANK(AL995),"",Short2[[#This Row],[Adj Close]]/AL995-1)</f>
        <v/>
      </c>
    </row>
    <row r="995" spans="1:39" x14ac:dyDescent="0.25">
      <c r="A995" s="37">
        <v>37417</v>
      </c>
      <c r="B995" s="39">
        <v>1007.27002</v>
      </c>
      <c r="C995" s="36">
        <f>IF(ISBLANK(B996), "", GSPC[[#This Row],[Adj Close]]/B996-1)</f>
        <v>-1.9717194075308142E-2</v>
      </c>
      <c r="D995" s="37">
        <v>37417</v>
      </c>
      <c r="E995"/>
      <c r="F995" s="36" t="str">
        <f>IF(ISBLANK(E996), "", Long0[[#This Row],[Adj Close]]/E996-1)</f>
        <v/>
      </c>
      <c r="J995" s="37">
        <v>37417</v>
      </c>
      <c r="K995"/>
      <c r="L995" s="36" t="str">
        <f>IF(ISBLANK(K996),"",Long2[[#This Row],[Adj Close]]/K996-1)</f>
        <v/>
      </c>
      <c r="M995" s="29">
        <v>37417</v>
      </c>
      <c r="O995" s="33" t="str">
        <f>IF(ISBLANK(N996),"",Long3[[#This Row],[Adj Close]]/N996-1)</f>
        <v/>
      </c>
      <c r="P995" s="37">
        <v>37417</v>
      </c>
      <c r="R995" s="36" t="str">
        <f>IF(ISBLANK(Q996),"",Long4[[#This Row],[Adj Close]]/Q996-1)</f>
        <v/>
      </c>
      <c r="V995" s="37">
        <v>37417</v>
      </c>
      <c r="X995" s="36" t="str">
        <f>IF(ISBLANK(W996),"",Long6[[#This Row],[Adj Close]]/W996-1)</f>
        <v/>
      </c>
      <c r="AH995" s="37">
        <v>37417</v>
      </c>
      <c r="AJ995" s="36" t="str">
        <f>IF(ISBLANK(AI996),"",Short1[[#This Row],[Adj Close]]/AI996-1)</f>
        <v/>
      </c>
      <c r="AK995" s="29">
        <v>37417</v>
      </c>
      <c r="AM995" s="33" t="str">
        <f>IF(ISBLANK(AL996),"",Short2[[#This Row],[Adj Close]]/AL996-1)</f>
        <v/>
      </c>
    </row>
    <row r="996" spans="1:39" x14ac:dyDescent="0.25">
      <c r="A996" s="37">
        <v>37410</v>
      </c>
      <c r="B996" s="39">
        <v>1027.530029</v>
      </c>
      <c r="C996" s="36">
        <f>IF(ISBLANK(B997), "", GSPC[[#This Row],[Adj Close]]/B997-1)</f>
        <v>-3.7117890289213751E-2</v>
      </c>
      <c r="D996" s="37">
        <v>37410</v>
      </c>
      <c r="E996"/>
      <c r="F996" s="36" t="str">
        <f>IF(ISBLANK(E997), "", Long0[[#This Row],[Adj Close]]/E997-1)</f>
        <v/>
      </c>
      <c r="J996" s="37">
        <v>37410</v>
      </c>
      <c r="K996"/>
      <c r="L996" s="36" t="str">
        <f>IF(ISBLANK(K997),"",Long2[[#This Row],[Adj Close]]/K997-1)</f>
        <v/>
      </c>
      <c r="M996" s="29">
        <v>37410</v>
      </c>
      <c r="O996" s="33" t="str">
        <f>IF(ISBLANK(N997),"",Long3[[#This Row],[Adj Close]]/N997-1)</f>
        <v/>
      </c>
      <c r="P996" s="37">
        <v>37410</v>
      </c>
      <c r="R996" s="36" t="str">
        <f>IF(ISBLANK(Q997),"",Long4[[#This Row],[Adj Close]]/Q997-1)</f>
        <v/>
      </c>
      <c r="V996" s="37">
        <v>37410</v>
      </c>
      <c r="X996" s="36" t="str">
        <f>IF(ISBLANK(W997),"",Long6[[#This Row],[Adj Close]]/W997-1)</f>
        <v/>
      </c>
      <c r="AH996" s="37">
        <v>37410</v>
      </c>
      <c r="AJ996" s="36" t="str">
        <f>IF(ISBLANK(AI997),"",Short1[[#This Row],[Adj Close]]/AI997-1)</f>
        <v/>
      </c>
      <c r="AK996" s="29">
        <v>37410</v>
      </c>
      <c r="AM996" s="33" t="str">
        <f>IF(ISBLANK(AL997),"",Short2[[#This Row],[Adj Close]]/AL997-1)</f>
        <v/>
      </c>
    </row>
    <row r="997" spans="1:39" x14ac:dyDescent="0.25">
      <c r="A997" s="37">
        <v>37403</v>
      </c>
      <c r="B997" s="39">
        <v>1067.1400149999999</v>
      </c>
      <c r="C997" s="36">
        <f>IF(ISBLANK(B998), "", GSPC[[#This Row],[Adj Close]]/B998-1)</f>
        <v>-1.5389946514234087E-2</v>
      </c>
      <c r="D997" s="37">
        <v>37403</v>
      </c>
      <c r="E997"/>
      <c r="F997" s="36" t="str">
        <f>IF(ISBLANK(E998), "", Long0[[#This Row],[Adj Close]]/E998-1)</f>
        <v/>
      </c>
      <c r="J997" s="37">
        <v>37403</v>
      </c>
      <c r="K997"/>
      <c r="L997" s="36" t="str">
        <f>IF(ISBLANK(K998),"",Long2[[#This Row],[Adj Close]]/K998-1)</f>
        <v/>
      </c>
      <c r="M997" s="29">
        <v>37403</v>
      </c>
      <c r="O997" s="33" t="str">
        <f>IF(ISBLANK(N998),"",Long3[[#This Row],[Adj Close]]/N998-1)</f>
        <v/>
      </c>
      <c r="P997" s="37">
        <v>37403</v>
      </c>
      <c r="R997" s="36" t="str">
        <f>IF(ISBLANK(Q998),"",Long4[[#This Row],[Adj Close]]/Q998-1)</f>
        <v/>
      </c>
      <c r="V997" s="37">
        <v>37403</v>
      </c>
      <c r="X997" s="36" t="str">
        <f>IF(ISBLANK(W998),"",Long6[[#This Row],[Adj Close]]/W998-1)</f>
        <v/>
      </c>
      <c r="AH997" s="37">
        <v>37403</v>
      </c>
      <c r="AJ997" s="36" t="str">
        <f>IF(ISBLANK(AI998),"",Short1[[#This Row],[Adj Close]]/AI998-1)</f>
        <v/>
      </c>
      <c r="AK997" s="29">
        <v>37403</v>
      </c>
      <c r="AM997" s="33" t="str">
        <f>IF(ISBLANK(AL998),"",Short2[[#This Row],[Adj Close]]/AL998-1)</f>
        <v/>
      </c>
    </row>
    <row r="998" spans="1:39" x14ac:dyDescent="0.25">
      <c r="A998" s="37">
        <v>37396</v>
      </c>
      <c r="B998" s="39">
        <v>1083.8199460000001</v>
      </c>
      <c r="C998" s="36">
        <f>IF(ISBLANK(B999), "", GSPC[[#This Row],[Adj Close]]/B999-1)</f>
        <v>-2.0576745406708286E-2</v>
      </c>
      <c r="D998" s="37">
        <v>37396</v>
      </c>
      <c r="E998"/>
      <c r="F998" s="36" t="str">
        <f>IF(ISBLANK(E999), "", Long0[[#This Row],[Adj Close]]/E999-1)</f>
        <v/>
      </c>
      <c r="J998" s="37">
        <v>37396</v>
      </c>
      <c r="K998"/>
      <c r="L998" s="36" t="str">
        <f>IF(ISBLANK(K999),"",Long2[[#This Row],[Adj Close]]/K999-1)</f>
        <v/>
      </c>
      <c r="M998" s="29">
        <v>37396</v>
      </c>
      <c r="O998" s="33" t="str">
        <f>IF(ISBLANK(N999),"",Long3[[#This Row],[Adj Close]]/N999-1)</f>
        <v/>
      </c>
      <c r="P998" s="37">
        <v>37396</v>
      </c>
      <c r="R998" s="36" t="str">
        <f>IF(ISBLANK(Q999),"",Long4[[#This Row],[Adj Close]]/Q999-1)</f>
        <v/>
      </c>
      <c r="V998" s="37">
        <v>37396</v>
      </c>
      <c r="X998" s="36" t="str">
        <f>IF(ISBLANK(W999),"",Long6[[#This Row],[Adj Close]]/W999-1)</f>
        <v/>
      </c>
      <c r="AH998" s="37">
        <v>37396</v>
      </c>
      <c r="AJ998" s="36" t="str">
        <f>IF(ISBLANK(AI999),"",Short1[[#This Row],[Adj Close]]/AI999-1)</f>
        <v/>
      </c>
      <c r="AK998" s="29">
        <v>37396</v>
      </c>
      <c r="AM998" s="33" t="str">
        <f>IF(ISBLANK(AL999),"",Short2[[#This Row],[Adj Close]]/AL999-1)</f>
        <v/>
      </c>
    </row>
    <row r="999" spans="1:39" x14ac:dyDescent="0.25">
      <c r="A999" s="37">
        <v>37389</v>
      </c>
      <c r="B999" s="39">
        <v>1106.589966</v>
      </c>
      <c r="C999" s="36">
        <f>IF(ISBLANK(B1000), "", GSPC[[#This Row],[Adj Close]]/B1000-1)</f>
        <v>4.8910393927055207E-2</v>
      </c>
      <c r="D999" s="37">
        <v>37389</v>
      </c>
      <c r="E999"/>
      <c r="F999" s="36" t="str">
        <f>IF(ISBLANK(E1000), "", Long0[[#This Row],[Adj Close]]/E1000-1)</f>
        <v/>
      </c>
      <c r="J999" s="37">
        <v>37389</v>
      </c>
      <c r="K999"/>
      <c r="L999" s="36" t="str">
        <f>IF(ISBLANK(K1000),"",Long2[[#This Row],[Adj Close]]/K1000-1)</f>
        <v/>
      </c>
      <c r="M999" s="29">
        <v>37389</v>
      </c>
      <c r="O999" s="33" t="str">
        <f>IF(ISBLANK(N1000),"",Long3[[#This Row],[Adj Close]]/N1000-1)</f>
        <v/>
      </c>
      <c r="P999" s="37">
        <v>37389</v>
      </c>
      <c r="R999" s="36" t="str">
        <f>IF(ISBLANK(Q1000),"",Long4[[#This Row],[Adj Close]]/Q1000-1)</f>
        <v/>
      </c>
      <c r="V999" s="37">
        <v>37389</v>
      </c>
      <c r="X999" s="36" t="str">
        <f>IF(ISBLANK(W1000),"",Long6[[#This Row],[Adj Close]]/W1000-1)</f>
        <v/>
      </c>
      <c r="AH999" s="37">
        <v>37389</v>
      </c>
      <c r="AJ999" s="36" t="str">
        <f>IF(ISBLANK(AI1000),"",Short1[[#This Row],[Adj Close]]/AI1000-1)</f>
        <v/>
      </c>
      <c r="AK999" s="29">
        <v>37389</v>
      </c>
      <c r="AM999" s="33" t="str">
        <f>IF(ISBLANK(AL1000),"",Short2[[#This Row],[Adj Close]]/AL1000-1)</f>
        <v/>
      </c>
    </row>
    <row r="1000" spans="1:39" x14ac:dyDescent="0.25">
      <c r="A1000" s="37">
        <v>37382</v>
      </c>
      <c r="B1000" s="39">
        <v>1054.98999</v>
      </c>
      <c r="C1000" s="36">
        <f>IF(ISBLANK(B1001), "", GSPC[[#This Row],[Adj Close]]/B1001-1)</f>
        <v>-1.7178635842442946E-2</v>
      </c>
      <c r="D1000" s="37">
        <v>37382</v>
      </c>
      <c r="E1000"/>
      <c r="F1000" s="36" t="str">
        <f>IF(ISBLANK(E1001), "", Long0[[#This Row],[Adj Close]]/E1001-1)</f>
        <v/>
      </c>
      <c r="J1000" s="37">
        <v>37382</v>
      </c>
      <c r="K1000"/>
      <c r="L1000" s="36" t="str">
        <f>IF(ISBLANK(K1001),"",Long2[[#This Row],[Adj Close]]/K1001-1)</f>
        <v/>
      </c>
      <c r="M1000" s="29">
        <v>37382</v>
      </c>
      <c r="O1000" s="33" t="str">
        <f>IF(ISBLANK(N1001),"",Long3[[#This Row],[Adj Close]]/N1001-1)</f>
        <v/>
      </c>
      <c r="P1000" s="37">
        <v>37382</v>
      </c>
      <c r="R1000" s="36" t="str">
        <f>IF(ISBLANK(Q1001),"",Long4[[#This Row],[Adj Close]]/Q1001-1)</f>
        <v/>
      </c>
      <c r="V1000" s="37">
        <v>37382</v>
      </c>
      <c r="X1000" s="36" t="str">
        <f>IF(ISBLANK(W1001),"",Long6[[#This Row],[Adj Close]]/W1001-1)</f>
        <v/>
      </c>
      <c r="AH1000" s="37">
        <v>37382</v>
      </c>
      <c r="AJ1000" s="36" t="str">
        <f>IF(ISBLANK(AI1001),"",Short1[[#This Row],[Adj Close]]/AI1001-1)</f>
        <v/>
      </c>
      <c r="AK1000" s="29">
        <v>37382</v>
      </c>
      <c r="AM1000" s="33" t="str">
        <f>IF(ISBLANK(AL1001),"",Short2[[#This Row],[Adj Close]]/AL1001-1)</f>
        <v/>
      </c>
    </row>
    <row r="1001" spans="1:39" x14ac:dyDescent="0.25">
      <c r="A1001" s="37">
        <v>37375</v>
      </c>
      <c r="B1001" s="39">
        <v>1073.4300539999999</v>
      </c>
      <c r="C1001" s="36">
        <f>IF(ISBLANK(B1002), "", GSPC[[#This Row],[Adj Close]]/B1002-1)</f>
        <v>-2.6849748634131254E-3</v>
      </c>
      <c r="D1001" s="37">
        <v>37375</v>
      </c>
      <c r="E1001"/>
      <c r="F1001" s="36" t="str">
        <f>IF(ISBLANK(E1002), "", Long0[[#This Row],[Adj Close]]/E1002-1)</f>
        <v/>
      </c>
      <c r="J1001" s="37">
        <v>37375</v>
      </c>
      <c r="K1001"/>
      <c r="L1001" s="36" t="str">
        <f>IF(ISBLANK(K1002),"",Long2[[#This Row],[Adj Close]]/K1002-1)</f>
        <v/>
      </c>
      <c r="M1001" s="29">
        <v>37375</v>
      </c>
      <c r="O1001" s="33" t="str">
        <f>IF(ISBLANK(N1002),"",Long3[[#This Row],[Adj Close]]/N1002-1)</f>
        <v/>
      </c>
      <c r="P1001" s="37">
        <v>37375</v>
      </c>
      <c r="R1001" s="36" t="str">
        <f>IF(ISBLANK(Q1002),"",Long4[[#This Row],[Adj Close]]/Q1002-1)</f>
        <v/>
      </c>
      <c r="V1001" s="37">
        <v>37375</v>
      </c>
      <c r="X1001" s="36" t="str">
        <f>IF(ISBLANK(W1002),"",Long6[[#This Row],[Adj Close]]/W1002-1)</f>
        <v/>
      </c>
      <c r="AH1001" s="37">
        <v>37375</v>
      </c>
      <c r="AJ1001" s="36" t="str">
        <f>IF(ISBLANK(AI1002),"",Short1[[#This Row],[Adj Close]]/AI1002-1)</f>
        <v/>
      </c>
      <c r="AK1001" s="29">
        <v>37375</v>
      </c>
      <c r="AM1001" s="33" t="str">
        <f>IF(ISBLANK(AL1002),"",Short2[[#This Row],[Adj Close]]/AL1002-1)</f>
        <v/>
      </c>
    </row>
    <row r="1002" spans="1:39" x14ac:dyDescent="0.25">
      <c r="A1002" s="37">
        <v>37368</v>
      </c>
      <c r="B1002" s="39">
        <v>1076.3199460000001</v>
      </c>
      <c r="C1002" s="36">
        <f>IF(ISBLANK(B1003), "", GSPC[[#This Row],[Adj Close]]/B1003-1)</f>
        <v>-4.3415747033521135E-2</v>
      </c>
      <c r="D1002" s="37">
        <v>37368</v>
      </c>
      <c r="E1002"/>
      <c r="F1002" s="36" t="str">
        <f>IF(ISBLANK(E1003), "", Long0[[#This Row],[Adj Close]]/E1003-1)</f>
        <v/>
      </c>
      <c r="J1002" s="37">
        <v>37368</v>
      </c>
      <c r="K1002"/>
      <c r="L1002" s="36" t="str">
        <f>IF(ISBLANK(K1003),"",Long2[[#This Row],[Adj Close]]/K1003-1)</f>
        <v/>
      </c>
      <c r="M1002" s="29">
        <v>37368</v>
      </c>
      <c r="O1002" s="33" t="str">
        <f>IF(ISBLANK(N1003),"",Long3[[#This Row],[Adj Close]]/N1003-1)</f>
        <v/>
      </c>
      <c r="P1002" s="37">
        <v>37368</v>
      </c>
      <c r="R1002" s="36" t="str">
        <f>IF(ISBLANK(Q1003),"",Long4[[#This Row],[Adj Close]]/Q1003-1)</f>
        <v/>
      </c>
      <c r="V1002" s="37">
        <v>37368</v>
      </c>
      <c r="X1002" s="36" t="str">
        <f>IF(ISBLANK(W1003),"",Long6[[#This Row],[Adj Close]]/W1003-1)</f>
        <v/>
      </c>
      <c r="AH1002" s="37">
        <v>37368</v>
      </c>
      <c r="AJ1002" s="36" t="str">
        <f>IF(ISBLANK(AI1003),"",Short1[[#This Row],[Adj Close]]/AI1003-1)</f>
        <v/>
      </c>
      <c r="AK1002" s="29">
        <v>37368</v>
      </c>
      <c r="AM1002" s="33" t="str">
        <f>IF(ISBLANK(AL1003),"",Short2[[#This Row],[Adj Close]]/AL1003-1)</f>
        <v/>
      </c>
    </row>
    <row r="1003" spans="1:39" x14ac:dyDescent="0.25">
      <c r="A1003" s="37">
        <v>37361</v>
      </c>
      <c r="B1003" s="39">
        <v>1125.170044</v>
      </c>
      <c r="C1003" s="36">
        <f>IF(ISBLANK(B1004), "", GSPC[[#This Row],[Adj Close]]/B1004-1)</f>
        <v>1.2745190297610343E-2</v>
      </c>
      <c r="D1003" s="37">
        <v>37361</v>
      </c>
      <c r="E1003"/>
      <c r="F1003" s="36" t="str">
        <f>IF(ISBLANK(E1004), "", Long0[[#This Row],[Adj Close]]/E1004-1)</f>
        <v/>
      </c>
      <c r="J1003" s="37">
        <v>37361</v>
      </c>
      <c r="K1003"/>
      <c r="L1003" s="36" t="str">
        <f>IF(ISBLANK(K1004),"",Long2[[#This Row],[Adj Close]]/K1004-1)</f>
        <v/>
      </c>
      <c r="M1003" s="29">
        <v>37361</v>
      </c>
      <c r="O1003" s="33" t="str">
        <f>IF(ISBLANK(N1004),"",Long3[[#This Row],[Adj Close]]/N1004-1)</f>
        <v/>
      </c>
      <c r="P1003" s="37">
        <v>37361</v>
      </c>
      <c r="R1003" s="36" t="str">
        <f>IF(ISBLANK(Q1004),"",Long4[[#This Row],[Adj Close]]/Q1004-1)</f>
        <v/>
      </c>
      <c r="V1003" s="37">
        <v>37361</v>
      </c>
      <c r="X1003" s="36" t="str">
        <f>IF(ISBLANK(W1004),"",Long6[[#This Row],[Adj Close]]/W1004-1)</f>
        <v/>
      </c>
      <c r="AH1003" s="37">
        <v>37361</v>
      </c>
      <c r="AJ1003" s="36" t="str">
        <f>IF(ISBLANK(AI1004),"",Short1[[#This Row],[Adj Close]]/AI1004-1)</f>
        <v/>
      </c>
      <c r="AK1003" s="29">
        <v>37361</v>
      </c>
      <c r="AM1003" s="33" t="str">
        <f>IF(ISBLANK(AL1004),"",Short2[[#This Row],[Adj Close]]/AL1004-1)</f>
        <v/>
      </c>
    </row>
    <row r="1004" spans="1:39" x14ac:dyDescent="0.25">
      <c r="A1004" s="37">
        <v>37354</v>
      </c>
      <c r="B1004" s="39">
        <v>1111.01001</v>
      </c>
      <c r="C1004" s="36">
        <f>IF(ISBLANK(B1005), "", GSPC[[#This Row],[Adj Close]]/B1005-1)</f>
        <v>-1.0438814504623917E-2</v>
      </c>
      <c r="D1004" s="37">
        <v>37354</v>
      </c>
      <c r="E1004"/>
      <c r="F1004" s="36" t="str">
        <f>IF(ISBLANK(E1005), "", Long0[[#This Row],[Adj Close]]/E1005-1)</f>
        <v/>
      </c>
      <c r="J1004" s="37">
        <v>37354</v>
      </c>
      <c r="K1004"/>
      <c r="L1004" s="36" t="str">
        <f>IF(ISBLANK(K1005),"",Long2[[#This Row],[Adj Close]]/K1005-1)</f>
        <v/>
      </c>
      <c r="M1004" s="29">
        <v>37354</v>
      </c>
      <c r="O1004" s="33" t="str">
        <f>IF(ISBLANK(N1005),"",Long3[[#This Row],[Adj Close]]/N1005-1)</f>
        <v/>
      </c>
      <c r="P1004" s="37">
        <v>37354</v>
      </c>
      <c r="R1004" s="36" t="str">
        <f>IF(ISBLANK(Q1005),"",Long4[[#This Row],[Adj Close]]/Q1005-1)</f>
        <v/>
      </c>
      <c r="V1004" s="37">
        <v>37354</v>
      </c>
      <c r="X1004" s="36" t="str">
        <f>IF(ISBLANK(W1005),"",Long6[[#This Row],[Adj Close]]/W1005-1)</f>
        <v/>
      </c>
      <c r="AH1004" s="37">
        <v>37354</v>
      </c>
      <c r="AJ1004" s="36" t="str">
        <f>IF(ISBLANK(AI1005),"",Short1[[#This Row],[Adj Close]]/AI1005-1)</f>
        <v/>
      </c>
      <c r="AK1004" s="29">
        <v>37354</v>
      </c>
      <c r="AM1004" s="33" t="str">
        <f>IF(ISBLANK(AL1005),"",Short2[[#This Row],[Adj Close]]/AL1005-1)</f>
        <v/>
      </c>
    </row>
    <row r="1005" spans="1:39" x14ac:dyDescent="0.25">
      <c r="A1005" s="37">
        <v>37347</v>
      </c>
      <c r="B1005" s="39">
        <v>1122.7299800000001</v>
      </c>
      <c r="C1005" s="36">
        <f>IF(ISBLANK(B1006), "", GSPC[[#This Row],[Adj Close]]/B1006-1)</f>
        <v>-2.1492286561339724E-2</v>
      </c>
      <c r="D1005" s="37">
        <v>37347</v>
      </c>
      <c r="E1005"/>
      <c r="F1005" s="36" t="str">
        <f>IF(ISBLANK(E1006), "", Long0[[#This Row],[Adj Close]]/E1006-1)</f>
        <v/>
      </c>
      <c r="J1005" s="37">
        <v>37347</v>
      </c>
      <c r="K1005"/>
      <c r="L1005" s="36" t="str">
        <f>IF(ISBLANK(K1006),"",Long2[[#This Row],[Adj Close]]/K1006-1)</f>
        <v/>
      </c>
      <c r="M1005" s="29">
        <v>37347</v>
      </c>
      <c r="O1005" s="33" t="str">
        <f>IF(ISBLANK(N1006),"",Long3[[#This Row],[Adj Close]]/N1006-1)</f>
        <v/>
      </c>
      <c r="P1005" s="37">
        <v>37347</v>
      </c>
      <c r="R1005" s="36" t="str">
        <f>IF(ISBLANK(Q1006),"",Long4[[#This Row],[Adj Close]]/Q1006-1)</f>
        <v/>
      </c>
      <c r="V1005" s="37">
        <v>37347</v>
      </c>
      <c r="X1005" s="36" t="str">
        <f>IF(ISBLANK(W1006),"",Long6[[#This Row],[Adj Close]]/W1006-1)</f>
        <v/>
      </c>
      <c r="AH1005" s="37">
        <v>37347</v>
      </c>
      <c r="AJ1005" s="36" t="str">
        <f>IF(ISBLANK(AI1006),"",Short1[[#This Row],[Adj Close]]/AI1006-1)</f>
        <v/>
      </c>
      <c r="AK1005" s="29">
        <v>37347</v>
      </c>
      <c r="AM1005" s="33" t="str">
        <f>IF(ISBLANK(AL1006),"",Short2[[#This Row],[Adj Close]]/AL1006-1)</f>
        <v/>
      </c>
    </row>
    <row r="1006" spans="1:39" x14ac:dyDescent="0.25">
      <c r="A1006" s="37">
        <v>37340</v>
      </c>
      <c r="B1006" s="39">
        <v>1147.3900149999999</v>
      </c>
      <c r="C1006" s="36">
        <f>IF(ISBLANK(B1007), "", GSPC[[#This Row],[Adj Close]]/B1007-1)</f>
        <v>-1.1403639382588926E-3</v>
      </c>
      <c r="D1006" s="37">
        <v>37340</v>
      </c>
      <c r="E1006"/>
      <c r="F1006" s="36" t="str">
        <f>IF(ISBLANK(E1007), "", Long0[[#This Row],[Adj Close]]/E1007-1)</f>
        <v/>
      </c>
      <c r="J1006" s="37">
        <v>37340</v>
      </c>
      <c r="K1006"/>
      <c r="L1006" s="36" t="str">
        <f>IF(ISBLANK(K1007),"",Long2[[#This Row],[Adj Close]]/K1007-1)</f>
        <v/>
      </c>
      <c r="M1006" s="29">
        <v>37340</v>
      </c>
      <c r="O1006" s="33" t="str">
        <f>IF(ISBLANK(N1007),"",Long3[[#This Row],[Adj Close]]/N1007-1)</f>
        <v/>
      </c>
      <c r="P1006" s="37">
        <v>37340</v>
      </c>
      <c r="R1006" s="36" t="str">
        <f>IF(ISBLANK(Q1007),"",Long4[[#This Row],[Adj Close]]/Q1007-1)</f>
        <v/>
      </c>
      <c r="V1006" s="37">
        <v>37340</v>
      </c>
      <c r="X1006" s="36" t="str">
        <f>IF(ISBLANK(W1007),"",Long6[[#This Row],[Adj Close]]/W1007-1)</f>
        <v/>
      </c>
      <c r="AH1006" s="37">
        <v>37340</v>
      </c>
      <c r="AJ1006" s="36" t="str">
        <f>IF(ISBLANK(AI1007),"",Short1[[#This Row],[Adj Close]]/AI1007-1)</f>
        <v/>
      </c>
      <c r="AK1006" s="29">
        <v>37340</v>
      </c>
      <c r="AM1006" s="33" t="str">
        <f>IF(ISBLANK(AL1007),"",Short2[[#This Row],[Adj Close]]/AL1007-1)</f>
        <v/>
      </c>
    </row>
    <row r="1007" spans="1:39" x14ac:dyDescent="0.25">
      <c r="A1007" s="37">
        <v>37333</v>
      </c>
      <c r="B1007" s="39">
        <v>1148.6999510000001</v>
      </c>
      <c r="C1007" s="36">
        <f>IF(ISBLANK(B1008), "", GSPC[[#This Row],[Adj Close]]/B1008-1)</f>
        <v>-1.4972287242695836E-2</v>
      </c>
      <c r="D1007" s="37">
        <v>37333</v>
      </c>
      <c r="E1007"/>
      <c r="F1007" s="36" t="str">
        <f>IF(ISBLANK(E1008), "", Long0[[#This Row],[Adj Close]]/E1008-1)</f>
        <v/>
      </c>
      <c r="J1007" s="37">
        <v>37333</v>
      </c>
      <c r="K1007"/>
      <c r="L1007" s="36" t="str">
        <f>IF(ISBLANK(K1008),"",Long2[[#This Row],[Adj Close]]/K1008-1)</f>
        <v/>
      </c>
      <c r="M1007" s="29">
        <v>37333</v>
      </c>
      <c r="O1007" s="33" t="str">
        <f>IF(ISBLANK(N1008),"",Long3[[#This Row],[Adj Close]]/N1008-1)</f>
        <v/>
      </c>
      <c r="P1007" s="37">
        <v>37333</v>
      </c>
      <c r="R1007" s="36" t="str">
        <f>IF(ISBLANK(Q1008),"",Long4[[#This Row],[Adj Close]]/Q1008-1)</f>
        <v/>
      </c>
      <c r="V1007" s="37">
        <v>37333</v>
      </c>
      <c r="X1007" s="36" t="str">
        <f>IF(ISBLANK(W1008),"",Long6[[#This Row],[Adj Close]]/W1008-1)</f>
        <v/>
      </c>
      <c r="AH1007" s="37">
        <v>37333</v>
      </c>
      <c r="AJ1007" s="36" t="str">
        <f>IF(ISBLANK(AI1008),"",Short1[[#This Row],[Adj Close]]/AI1008-1)</f>
        <v/>
      </c>
      <c r="AK1007" s="29">
        <v>37333</v>
      </c>
      <c r="AM1007" s="33" t="str">
        <f>IF(ISBLANK(AL1008),"",Short2[[#This Row],[Adj Close]]/AL1008-1)</f>
        <v/>
      </c>
    </row>
    <row r="1008" spans="1:39" x14ac:dyDescent="0.25">
      <c r="A1008" s="37">
        <v>37326</v>
      </c>
      <c r="B1008" s="39">
        <v>1166.160034</v>
      </c>
      <c r="C1008" s="36">
        <f>IF(ISBLANK(B1009), "", GSPC[[#This Row],[Adj Close]]/B1009-1)</f>
        <v>1.5889023595561103E-3</v>
      </c>
      <c r="D1008" s="37">
        <v>37326</v>
      </c>
      <c r="E1008"/>
      <c r="F1008" s="36" t="str">
        <f>IF(ISBLANK(E1009), "", Long0[[#This Row],[Adj Close]]/E1009-1)</f>
        <v/>
      </c>
      <c r="J1008" s="37">
        <v>37326</v>
      </c>
      <c r="K1008"/>
      <c r="L1008" s="36" t="str">
        <f>IF(ISBLANK(K1009),"",Long2[[#This Row],[Adj Close]]/K1009-1)</f>
        <v/>
      </c>
      <c r="M1008" s="29">
        <v>37326</v>
      </c>
      <c r="O1008" s="33" t="str">
        <f>IF(ISBLANK(N1009),"",Long3[[#This Row],[Adj Close]]/N1009-1)</f>
        <v/>
      </c>
      <c r="P1008" s="37">
        <v>37326</v>
      </c>
      <c r="R1008" s="36" t="str">
        <f>IF(ISBLANK(Q1009),"",Long4[[#This Row],[Adj Close]]/Q1009-1)</f>
        <v/>
      </c>
      <c r="V1008" s="37">
        <v>37326</v>
      </c>
      <c r="X1008" s="36" t="str">
        <f>IF(ISBLANK(W1009),"",Long6[[#This Row],[Adj Close]]/W1009-1)</f>
        <v/>
      </c>
      <c r="AH1008" s="37">
        <v>37326</v>
      </c>
      <c r="AJ1008" s="36" t="str">
        <f>IF(ISBLANK(AI1009),"",Short1[[#This Row],[Adj Close]]/AI1009-1)</f>
        <v/>
      </c>
      <c r="AK1008" s="29">
        <v>37326</v>
      </c>
      <c r="AM1008" s="33" t="str">
        <f>IF(ISBLANK(AL1009),"",Short2[[#This Row],[Adj Close]]/AL1009-1)</f>
        <v/>
      </c>
    </row>
    <row r="1009" spans="1:39" x14ac:dyDescent="0.25">
      <c r="A1009" s="37">
        <v>37319</v>
      </c>
      <c r="B1009" s="39">
        <v>1164.3100589999999</v>
      </c>
      <c r="C1009" s="36">
        <f>IF(ISBLANK(B1010), "", GSPC[[#This Row],[Adj Close]]/B1010-1)</f>
        <v>2.8742360853232451E-2</v>
      </c>
      <c r="D1009" s="37">
        <v>37319</v>
      </c>
      <c r="E1009"/>
      <c r="F1009" s="36" t="str">
        <f>IF(ISBLANK(E1010), "", Long0[[#This Row],[Adj Close]]/E1010-1)</f>
        <v/>
      </c>
      <c r="J1009" s="37">
        <v>37319</v>
      </c>
      <c r="K1009"/>
      <c r="L1009" s="36" t="str">
        <f>IF(ISBLANK(K1010),"",Long2[[#This Row],[Adj Close]]/K1010-1)</f>
        <v/>
      </c>
      <c r="M1009" s="29">
        <v>37319</v>
      </c>
      <c r="O1009" s="33" t="str">
        <f>IF(ISBLANK(N1010),"",Long3[[#This Row],[Adj Close]]/N1010-1)</f>
        <v/>
      </c>
      <c r="P1009" s="37">
        <v>37319</v>
      </c>
      <c r="R1009" s="36" t="str">
        <f>IF(ISBLANK(Q1010),"",Long4[[#This Row],[Adj Close]]/Q1010-1)</f>
        <v/>
      </c>
      <c r="V1009" s="37">
        <v>37319</v>
      </c>
      <c r="X1009" s="36" t="str">
        <f>IF(ISBLANK(W1010),"",Long6[[#This Row],[Adj Close]]/W1010-1)</f>
        <v/>
      </c>
      <c r="AH1009" s="37">
        <v>37319</v>
      </c>
      <c r="AJ1009" s="36" t="str">
        <f>IF(ISBLANK(AI1010),"",Short1[[#This Row],[Adj Close]]/AI1010-1)</f>
        <v/>
      </c>
      <c r="AK1009" s="29">
        <v>37319</v>
      </c>
      <c r="AM1009" s="33" t="str">
        <f>IF(ISBLANK(AL1010),"",Short2[[#This Row],[Adj Close]]/AL1010-1)</f>
        <v/>
      </c>
    </row>
    <row r="1010" spans="1:39" x14ac:dyDescent="0.25">
      <c r="A1010" s="37">
        <v>37312</v>
      </c>
      <c r="B1010" s="39">
        <v>1131.780029</v>
      </c>
      <c r="C1010" s="36">
        <f>IF(ISBLANK(B1011), "", GSPC[[#This Row],[Adj Close]]/B1011-1)</f>
        <v>3.8482772066004367E-2</v>
      </c>
      <c r="D1010" s="37">
        <v>37312</v>
      </c>
      <c r="E1010"/>
      <c r="F1010" s="36" t="str">
        <f>IF(ISBLANK(E1011), "", Long0[[#This Row],[Adj Close]]/E1011-1)</f>
        <v/>
      </c>
      <c r="J1010" s="37">
        <v>37312</v>
      </c>
      <c r="K1010"/>
      <c r="L1010" s="36" t="str">
        <f>IF(ISBLANK(K1011),"",Long2[[#This Row],[Adj Close]]/K1011-1)</f>
        <v/>
      </c>
      <c r="M1010" s="29">
        <v>37312</v>
      </c>
      <c r="O1010" s="33" t="str">
        <f>IF(ISBLANK(N1011),"",Long3[[#This Row],[Adj Close]]/N1011-1)</f>
        <v/>
      </c>
      <c r="P1010" s="37">
        <v>37312</v>
      </c>
      <c r="R1010" s="36" t="str">
        <f>IF(ISBLANK(Q1011),"",Long4[[#This Row],[Adj Close]]/Q1011-1)</f>
        <v/>
      </c>
      <c r="V1010" s="37">
        <v>37312</v>
      </c>
      <c r="X1010" s="36" t="str">
        <f>IF(ISBLANK(W1011),"",Long6[[#This Row],[Adj Close]]/W1011-1)</f>
        <v/>
      </c>
      <c r="AH1010" s="37">
        <v>37312</v>
      </c>
      <c r="AJ1010" s="36" t="str">
        <f>IF(ISBLANK(AI1011),"",Short1[[#This Row],[Adj Close]]/AI1011-1)</f>
        <v/>
      </c>
      <c r="AK1010" s="29">
        <v>37312</v>
      </c>
      <c r="AM1010" s="33" t="str">
        <f>IF(ISBLANK(AL1011),"",Short2[[#This Row],[Adj Close]]/AL1011-1)</f>
        <v/>
      </c>
    </row>
    <row r="1011" spans="1:39" x14ac:dyDescent="0.25">
      <c r="A1011" s="37">
        <v>37305</v>
      </c>
      <c r="B1011" s="39">
        <v>1089.839966</v>
      </c>
      <c r="C1011" s="36">
        <f>IF(ISBLANK(B1012), "", GSPC[[#This Row],[Adj Close]]/B1012-1)</f>
        <v>-1.2987092049029147E-2</v>
      </c>
      <c r="D1011" s="37">
        <v>37305</v>
      </c>
      <c r="E1011"/>
      <c r="F1011" s="36" t="str">
        <f>IF(ISBLANK(E1012), "", Long0[[#This Row],[Adj Close]]/E1012-1)</f>
        <v/>
      </c>
      <c r="J1011" s="37">
        <v>37305</v>
      </c>
      <c r="K1011"/>
      <c r="L1011" s="36" t="str">
        <f>IF(ISBLANK(K1012),"",Long2[[#This Row],[Adj Close]]/K1012-1)</f>
        <v/>
      </c>
      <c r="M1011" s="29">
        <v>37305</v>
      </c>
      <c r="O1011" s="33" t="str">
        <f>IF(ISBLANK(N1012),"",Long3[[#This Row],[Adj Close]]/N1012-1)</f>
        <v/>
      </c>
      <c r="P1011" s="37">
        <v>37305</v>
      </c>
      <c r="R1011" s="36" t="str">
        <f>IF(ISBLANK(Q1012),"",Long4[[#This Row],[Adj Close]]/Q1012-1)</f>
        <v/>
      </c>
      <c r="V1011" s="37">
        <v>37305</v>
      </c>
      <c r="X1011" s="36" t="str">
        <f>IF(ISBLANK(W1012),"",Long6[[#This Row],[Adj Close]]/W1012-1)</f>
        <v/>
      </c>
      <c r="AH1011" s="37">
        <v>37305</v>
      </c>
      <c r="AJ1011" s="36" t="str">
        <f>IF(ISBLANK(AI1012),"",Short1[[#This Row],[Adj Close]]/AI1012-1)</f>
        <v/>
      </c>
      <c r="AK1011" s="29">
        <v>37305</v>
      </c>
      <c r="AM1011" s="33" t="str">
        <f>IF(ISBLANK(AL1012),"",Short2[[#This Row],[Adj Close]]/AL1012-1)</f>
        <v/>
      </c>
    </row>
    <row r="1012" spans="1:39" x14ac:dyDescent="0.25">
      <c r="A1012" s="37">
        <v>37298</v>
      </c>
      <c r="B1012" s="39">
        <v>1104.1800539999999</v>
      </c>
      <c r="C1012" s="36">
        <f>IF(ISBLANK(B1013), "", GSPC[[#This Row],[Adj Close]]/B1013-1)</f>
        <v>7.261392065990746E-3</v>
      </c>
      <c r="D1012" s="37">
        <v>37298</v>
      </c>
      <c r="E1012"/>
      <c r="F1012" s="36" t="str">
        <f>IF(ISBLANK(E1013), "", Long0[[#This Row],[Adj Close]]/E1013-1)</f>
        <v/>
      </c>
      <c r="J1012" s="37">
        <v>37298</v>
      </c>
      <c r="K1012"/>
      <c r="L1012" s="36" t="str">
        <f>IF(ISBLANK(K1013),"",Long2[[#This Row],[Adj Close]]/K1013-1)</f>
        <v/>
      </c>
      <c r="M1012" s="29">
        <v>37298</v>
      </c>
      <c r="O1012" s="33" t="str">
        <f>IF(ISBLANK(N1013),"",Long3[[#This Row],[Adj Close]]/N1013-1)</f>
        <v/>
      </c>
      <c r="P1012" s="37">
        <v>37298</v>
      </c>
      <c r="R1012" s="36" t="str">
        <f>IF(ISBLANK(Q1013),"",Long4[[#This Row],[Adj Close]]/Q1013-1)</f>
        <v/>
      </c>
      <c r="V1012" s="37">
        <v>37298</v>
      </c>
      <c r="X1012" s="36" t="str">
        <f>IF(ISBLANK(W1013),"",Long6[[#This Row],[Adj Close]]/W1013-1)</f>
        <v/>
      </c>
      <c r="AH1012" s="37">
        <v>37298</v>
      </c>
      <c r="AJ1012" s="36" t="str">
        <f>IF(ISBLANK(AI1013),"",Short1[[#This Row],[Adj Close]]/AI1013-1)</f>
        <v/>
      </c>
      <c r="AK1012" s="29">
        <v>37298</v>
      </c>
      <c r="AM1012" s="33" t="str">
        <f>IF(ISBLANK(AL1013),"",Short2[[#This Row],[Adj Close]]/AL1013-1)</f>
        <v/>
      </c>
    </row>
    <row r="1013" spans="1:39" x14ac:dyDescent="0.25">
      <c r="A1013" s="37">
        <v>37291</v>
      </c>
      <c r="B1013" s="39">
        <v>1096.219971</v>
      </c>
      <c r="C1013" s="36">
        <f>IF(ISBLANK(B1014), "", GSPC[[#This Row],[Adj Close]]/B1014-1)</f>
        <v>-2.3150936672960198E-2</v>
      </c>
      <c r="D1013" s="37">
        <v>37291</v>
      </c>
      <c r="E1013"/>
      <c r="F1013" s="36" t="str">
        <f>IF(ISBLANK(E1014), "", Long0[[#This Row],[Adj Close]]/E1014-1)</f>
        <v/>
      </c>
      <c r="J1013" s="37">
        <v>37291</v>
      </c>
      <c r="K1013"/>
      <c r="L1013" s="36" t="str">
        <f>IF(ISBLANK(K1014),"",Long2[[#This Row],[Adj Close]]/K1014-1)</f>
        <v/>
      </c>
      <c r="M1013" s="29">
        <v>37291</v>
      </c>
      <c r="O1013" s="33" t="str">
        <f>IF(ISBLANK(N1014),"",Long3[[#This Row],[Adj Close]]/N1014-1)</f>
        <v/>
      </c>
      <c r="P1013" s="37">
        <v>37291</v>
      </c>
      <c r="R1013" s="36" t="str">
        <f>IF(ISBLANK(Q1014),"",Long4[[#This Row],[Adj Close]]/Q1014-1)</f>
        <v/>
      </c>
      <c r="V1013" s="37">
        <v>37291</v>
      </c>
      <c r="X1013" s="36" t="str">
        <f>IF(ISBLANK(W1014),"",Long6[[#This Row],[Adj Close]]/W1014-1)</f>
        <v/>
      </c>
      <c r="AH1013" s="37">
        <v>37291</v>
      </c>
      <c r="AJ1013" s="36" t="str">
        <f>IF(ISBLANK(AI1014),"",Short1[[#This Row],[Adj Close]]/AI1014-1)</f>
        <v/>
      </c>
      <c r="AK1013" s="29">
        <v>37291</v>
      </c>
      <c r="AM1013" s="33" t="str">
        <f>IF(ISBLANK(AL1014),"",Short2[[#This Row],[Adj Close]]/AL1014-1)</f>
        <v/>
      </c>
    </row>
    <row r="1014" spans="1:39" x14ac:dyDescent="0.25">
      <c r="A1014" s="37">
        <v>37284</v>
      </c>
      <c r="B1014" s="39">
        <v>1122.1999510000001</v>
      </c>
      <c r="C1014" s="36">
        <f>IF(ISBLANK(B1015), "", GSPC[[#This Row],[Adj Close]]/B1015-1)</f>
        <v>-9.7769992556711038E-3</v>
      </c>
      <c r="D1014" s="37">
        <v>37284</v>
      </c>
      <c r="E1014"/>
      <c r="F1014" s="36" t="str">
        <f>IF(ISBLANK(E1015), "", Long0[[#This Row],[Adj Close]]/E1015-1)</f>
        <v/>
      </c>
      <c r="J1014" s="37">
        <v>37284</v>
      </c>
      <c r="K1014"/>
      <c r="L1014" s="36" t="str">
        <f>IF(ISBLANK(K1015),"",Long2[[#This Row],[Adj Close]]/K1015-1)</f>
        <v/>
      </c>
      <c r="M1014" s="29">
        <v>37284</v>
      </c>
      <c r="O1014" s="33" t="str">
        <f>IF(ISBLANK(N1015),"",Long3[[#This Row],[Adj Close]]/N1015-1)</f>
        <v/>
      </c>
      <c r="P1014" s="37">
        <v>37284</v>
      </c>
      <c r="R1014" s="36" t="str">
        <f>IF(ISBLANK(Q1015),"",Long4[[#This Row],[Adj Close]]/Q1015-1)</f>
        <v/>
      </c>
      <c r="V1014" s="37">
        <v>37284</v>
      </c>
      <c r="X1014" s="36" t="str">
        <f>IF(ISBLANK(W1015),"",Long6[[#This Row],[Adj Close]]/W1015-1)</f>
        <v/>
      </c>
      <c r="AH1014" s="37">
        <v>37284</v>
      </c>
      <c r="AJ1014" s="36" t="str">
        <f>IF(ISBLANK(AI1015),"",Short1[[#This Row],[Adj Close]]/AI1015-1)</f>
        <v/>
      </c>
      <c r="AK1014" s="29">
        <v>37284</v>
      </c>
      <c r="AM1014" s="33" t="str">
        <f>IF(ISBLANK(AL1015),"",Short2[[#This Row],[Adj Close]]/AL1015-1)</f>
        <v/>
      </c>
    </row>
    <row r="1015" spans="1:39" x14ac:dyDescent="0.25">
      <c r="A1015" s="37">
        <v>37277</v>
      </c>
      <c r="B1015" s="39">
        <v>1133.280029</v>
      </c>
      <c r="C1015" s="36">
        <f>IF(ISBLANK(B1016), "", GSPC[[#This Row],[Adj Close]]/B1016-1)</f>
        <v>5.0551386353305805E-3</v>
      </c>
      <c r="D1015" s="37">
        <v>37277</v>
      </c>
      <c r="E1015"/>
      <c r="F1015" s="36" t="str">
        <f>IF(ISBLANK(E1016), "", Long0[[#This Row],[Adj Close]]/E1016-1)</f>
        <v/>
      </c>
      <c r="J1015" s="37">
        <v>37277</v>
      </c>
      <c r="K1015"/>
      <c r="L1015" s="36" t="str">
        <f>IF(ISBLANK(K1016),"",Long2[[#This Row],[Adj Close]]/K1016-1)</f>
        <v/>
      </c>
      <c r="M1015" s="29">
        <v>37277</v>
      </c>
      <c r="O1015" s="33" t="str">
        <f>IF(ISBLANK(N1016),"",Long3[[#This Row],[Adj Close]]/N1016-1)</f>
        <v/>
      </c>
      <c r="P1015" s="37">
        <v>37277</v>
      </c>
      <c r="R1015" s="36" t="str">
        <f>IF(ISBLANK(Q1016),"",Long4[[#This Row],[Adj Close]]/Q1016-1)</f>
        <v/>
      </c>
      <c r="V1015" s="37">
        <v>37277</v>
      </c>
      <c r="X1015" s="36" t="str">
        <f>IF(ISBLANK(W1016),"",Long6[[#This Row],[Adj Close]]/W1016-1)</f>
        <v/>
      </c>
      <c r="AH1015" s="37">
        <v>37277</v>
      </c>
      <c r="AJ1015" s="36" t="str">
        <f>IF(ISBLANK(AI1016),"",Short1[[#This Row],[Adj Close]]/AI1016-1)</f>
        <v/>
      </c>
      <c r="AK1015" s="29">
        <v>37277</v>
      </c>
      <c r="AM1015" s="33" t="str">
        <f>IF(ISBLANK(AL1016),"",Short2[[#This Row],[Adj Close]]/AL1016-1)</f>
        <v/>
      </c>
    </row>
    <row r="1016" spans="1:39" x14ac:dyDescent="0.25">
      <c r="A1016" s="37">
        <v>37270</v>
      </c>
      <c r="B1016" s="39">
        <v>1127.579956</v>
      </c>
      <c r="C1016" s="36">
        <f>IF(ISBLANK(B1017), "", GSPC[[#This Row],[Adj Close]]/B1017-1)</f>
        <v>-1.5729766390986666E-2</v>
      </c>
      <c r="D1016" s="37">
        <v>37270</v>
      </c>
      <c r="E1016"/>
      <c r="F1016" s="36" t="str">
        <f>IF(ISBLANK(E1017), "", Long0[[#This Row],[Adj Close]]/E1017-1)</f>
        <v/>
      </c>
      <c r="J1016" s="37">
        <v>37270</v>
      </c>
      <c r="K1016"/>
      <c r="L1016" s="36" t="str">
        <f>IF(ISBLANK(K1017),"",Long2[[#This Row],[Adj Close]]/K1017-1)</f>
        <v/>
      </c>
      <c r="M1016" s="29">
        <v>37270</v>
      </c>
      <c r="O1016" s="33" t="str">
        <f>IF(ISBLANK(N1017),"",Long3[[#This Row],[Adj Close]]/N1017-1)</f>
        <v/>
      </c>
      <c r="P1016" s="37">
        <v>37270</v>
      </c>
      <c r="R1016" s="36" t="str">
        <f>IF(ISBLANK(Q1017),"",Long4[[#This Row],[Adj Close]]/Q1017-1)</f>
        <v/>
      </c>
      <c r="V1016" s="37">
        <v>37270</v>
      </c>
      <c r="X1016" s="36" t="str">
        <f>IF(ISBLANK(W1017),"",Long6[[#This Row],[Adj Close]]/W1017-1)</f>
        <v/>
      </c>
      <c r="AH1016" s="37">
        <v>37270</v>
      </c>
      <c r="AJ1016" s="36" t="str">
        <f>IF(ISBLANK(AI1017),"",Short1[[#This Row],[Adj Close]]/AI1017-1)</f>
        <v/>
      </c>
      <c r="AK1016" s="29">
        <v>37270</v>
      </c>
      <c r="AM1016" s="33" t="str">
        <f>IF(ISBLANK(AL1017),"",Short2[[#This Row],[Adj Close]]/AL1017-1)</f>
        <v/>
      </c>
    </row>
    <row r="1017" spans="1:39" x14ac:dyDescent="0.25">
      <c r="A1017" s="37">
        <v>37263</v>
      </c>
      <c r="B1017" s="39">
        <v>1145.599976</v>
      </c>
      <c r="C1017" s="36">
        <f>IF(ISBLANK(B1018), "", GSPC[[#This Row],[Adj Close]]/B1018-1)</f>
        <v>-2.2950792548031229E-2</v>
      </c>
      <c r="D1017" s="37">
        <v>37263</v>
      </c>
      <c r="E1017"/>
      <c r="F1017" s="36" t="str">
        <f>IF(ISBLANK(E1018), "", Long0[[#This Row],[Adj Close]]/E1018-1)</f>
        <v/>
      </c>
      <c r="J1017" s="37">
        <v>37263</v>
      </c>
      <c r="K1017"/>
      <c r="L1017" s="36" t="str">
        <f>IF(ISBLANK(K1018),"",Long2[[#This Row],[Adj Close]]/K1018-1)</f>
        <v/>
      </c>
      <c r="M1017" s="29">
        <v>37263</v>
      </c>
      <c r="O1017" s="33" t="str">
        <f>IF(ISBLANK(N1018),"",Long3[[#This Row],[Adj Close]]/N1018-1)</f>
        <v/>
      </c>
      <c r="P1017" s="37">
        <v>37263</v>
      </c>
      <c r="R1017" s="36" t="str">
        <f>IF(ISBLANK(Q1018),"",Long4[[#This Row],[Adj Close]]/Q1018-1)</f>
        <v/>
      </c>
      <c r="V1017" s="37">
        <v>37263</v>
      </c>
      <c r="X1017" s="36" t="str">
        <f>IF(ISBLANK(W1018),"",Long6[[#This Row],[Adj Close]]/W1018-1)</f>
        <v/>
      </c>
      <c r="AH1017" s="37">
        <v>37263</v>
      </c>
      <c r="AJ1017" s="36" t="str">
        <f>IF(ISBLANK(AI1018),"",Short1[[#This Row],[Adj Close]]/AI1018-1)</f>
        <v/>
      </c>
      <c r="AK1017" s="29">
        <v>37263</v>
      </c>
      <c r="AM1017" s="33" t="str">
        <f>IF(ISBLANK(AL1018),"",Short2[[#This Row],[Adj Close]]/AL1018-1)</f>
        <v/>
      </c>
    </row>
    <row r="1018" spans="1:39" x14ac:dyDescent="0.25">
      <c r="A1018" s="37">
        <v>37256</v>
      </c>
      <c r="B1018" s="39">
        <v>1172.51001</v>
      </c>
      <c r="C1018" s="36">
        <f>IF(ISBLANK(B1019), "", GSPC[[#This Row],[Adj Close]]/B1019-1)</f>
        <v>9.8964615614467455E-3</v>
      </c>
      <c r="D1018" s="37">
        <v>37256</v>
      </c>
      <c r="E1018"/>
      <c r="F1018" s="36" t="str">
        <f>IF(ISBLANK(E1019), "", Long0[[#This Row],[Adj Close]]/E1019-1)</f>
        <v/>
      </c>
      <c r="J1018" s="37">
        <v>37256</v>
      </c>
      <c r="K1018"/>
      <c r="L1018" s="36" t="str">
        <f>IF(ISBLANK(K1019),"",Long2[[#This Row],[Adj Close]]/K1019-1)</f>
        <v/>
      </c>
      <c r="M1018" s="29">
        <v>37256</v>
      </c>
      <c r="O1018" s="33" t="str">
        <f>IF(ISBLANK(N1019),"",Long3[[#This Row],[Adj Close]]/N1019-1)</f>
        <v/>
      </c>
      <c r="P1018" s="37">
        <v>37256</v>
      </c>
      <c r="R1018" s="36" t="str">
        <f>IF(ISBLANK(Q1019),"",Long4[[#This Row],[Adj Close]]/Q1019-1)</f>
        <v/>
      </c>
      <c r="V1018" s="37">
        <v>37256</v>
      </c>
      <c r="X1018" s="36" t="str">
        <f>IF(ISBLANK(W1019),"",Long6[[#This Row],[Adj Close]]/W1019-1)</f>
        <v/>
      </c>
      <c r="AH1018" s="37">
        <v>37256</v>
      </c>
      <c r="AJ1018" s="36" t="str">
        <f>IF(ISBLANK(AI1019),"",Short1[[#This Row],[Adj Close]]/AI1019-1)</f>
        <v/>
      </c>
      <c r="AK1018" s="29">
        <v>37256</v>
      </c>
      <c r="AM1018" s="33" t="str">
        <f>IF(ISBLANK(AL1019),"",Short2[[#This Row],[Adj Close]]/AL1019-1)</f>
        <v/>
      </c>
    </row>
    <row r="1019" spans="1:39" x14ac:dyDescent="0.25">
      <c r="A1019" s="37">
        <v>37249</v>
      </c>
      <c r="B1019" s="39">
        <v>1161.0200199999999</v>
      </c>
      <c r="C1019" s="36">
        <f>IF(ISBLANK(B1020), "", GSPC[[#This Row],[Adj Close]]/B1020-1)</f>
        <v>1.4088693925765394E-2</v>
      </c>
      <c r="D1019" s="37">
        <v>37249</v>
      </c>
      <c r="E1019"/>
      <c r="F1019" s="36" t="str">
        <f>IF(ISBLANK(E1020), "", Long0[[#This Row],[Adj Close]]/E1020-1)</f>
        <v/>
      </c>
      <c r="J1019" s="37">
        <v>37249</v>
      </c>
      <c r="K1019"/>
      <c r="L1019" s="36" t="str">
        <f>IF(ISBLANK(K1020),"",Long2[[#This Row],[Adj Close]]/K1020-1)</f>
        <v/>
      </c>
      <c r="M1019" s="29">
        <v>37249</v>
      </c>
      <c r="O1019" s="33" t="str">
        <f>IF(ISBLANK(N1020),"",Long3[[#This Row],[Adj Close]]/N1020-1)</f>
        <v/>
      </c>
      <c r="P1019" s="37">
        <v>37249</v>
      </c>
      <c r="R1019" s="36" t="str">
        <f>IF(ISBLANK(Q1020),"",Long4[[#This Row],[Adj Close]]/Q1020-1)</f>
        <v/>
      </c>
      <c r="V1019" s="37">
        <v>37249</v>
      </c>
      <c r="X1019" s="36" t="str">
        <f>IF(ISBLANK(W1020),"",Long6[[#This Row],[Adj Close]]/W1020-1)</f>
        <v/>
      </c>
      <c r="AH1019" s="37">
        <v>37249</v>
      </c>
      <c r="AJ1019" s="36" t="str">
        <f>IF(ISBLANK(AI1020),"",Short1[[#This Row],[Adj Close]]/AI1020-1)</f>
        <v/>
      </c>
      <c r="AK1019" s="29">
        <v>37249</v>
      </c>
      <c r="AM1019" s="33" t="str">
        <f>IF(ISBLANK(AL1020),"",Short2[[#This Row],[Adj Close]]/AL1020-1)</f>
        <v/>
      </c>
    </row>
    <row r="1020" spans="1:39" x14ac:dyDescent="0.25">
      <c r="A1020" s="37">
        <v>37242</v>
      </c>
      <c r="B1020" s="39">
        <v>1144.8900149999999</v>
      </c>
      <c r="C1020" s="36">
        <f>IF(ISBLANK(B1021), "", GSPC[[#This Row],[Adj Close]]/B1021-1)</f>
        <v>1.9410777105990151E-2</v>
      </c>
      <c r="D1020" s="37">
        <v>37242</v>
      </c>
      <c r="E1020"/>
      <c r="F1020" s="36" t="str">
        <f>IF(ISBLANK(E1021), "", Long0[[#This Row],[Adj Close]]/E1021-1)</f>
        <v/>
      </c>
      <c r="J1020" s="37">
        <v>37242</v>
      </c>
      <c r="K1020"/>
      <c r="L1020" s="36" t="str">
        <f>IF(ISBLANK(K1021),"",Long2[[#This Row],[Adj Close]]/K1021-1)</f>
        <v/>
      </c>
      <c r="M1020" s="29">
        <v>37242</v>
      </c>
      <c r="O1020" s="33" t="str">
        <f>IF(ISBLANK(N1021),"",Long3[[#This Row],[Adj Close]]/N1021-1)</f>
        <v/>
      </c>
      <c r="P1020" s="37">
        <v>37242</v>
      </c>
      <c r="R1020" s="36" t="str">
        <f>IF(ISBLANK(Q1021),"",Long4[[#This Row],[Adj Close]]/Q1021-1)</f>
        <v/>
      </c>
      <c r="V1020" s="37">
        <v>37242</v>
      </c>
      <c r="X1020" s="36" t="str">
        <f>IF(ISBLANK(W1021),"",Long6[[#This Row],[Adj Close]]/W1021-1)</f>
        <v/>
      </c>
      <c r="AH1020" s="37">
        <v>37242</v>
      </c>
      <c r="AJ1020" s="36" t="str">
        <f>IF(ISBLANK(AI1021),"",Short1[[#This Row],[Adj Close]]/AI1021-1)</f>
        <v/>
      </c>
      <c r="AK1020" s="29">
        <v>37242</v>
      </c>
      <c r="AM1020" s="33" t="str">
        <f>IF(ISBLANK(AL1021),"",Short2[[#This Row],[Adj Close]]/AL1021-1)</f>
        <v/>
      </c>
    </row>
    <row r="1021" spans="1:39" x14ac:dyDescent="0.25">
      <c r="A1021" s="37">
        <v>37235</v>
      </c>
      <c r="B1021" s="39">
        <v>1123.089966</v>
      </c>
      <c r="C1021" s="36">
        <f>IF(ISBLANK(B1022), "", GSPC[[#This Row],[Adj Close]]/B1022-1)</f>
        <v>-3.0406446638654216E-2</v>
      </c>
      <c r="D1021" s="37">
        <v>37235</v>
      </c>
      <c r="E1021"/>
      <c r="F1021" s="36" t="str">
        <f>IF(ISBLANK(E1022), "", Long0[[#This Row],[Adj Close]]/E1022-1)</f>
        <v/>
      </c>
      <c r="J1021" s="37">
        <v>37235</v>
      </c>
      <c r="K1021"/>
      <c r="L1021" s="36" t="str">
        <f>IF(ISBLANK(K1022),"",Long2[[#This Row],[Adj Close]]/K1022-1)</f>
        <v/>
      </c>
      <c r="M1021" s="29">
        <v>37235</v>
      </c>
      <c r="O1021" s="33" t="str">
        <f>IF(ISBLANK(N1022),"",Long3[[#This Row],[Adj Close]]/N1022-1)</f>
        <v/>
      </c>
      <c r="P1021" s="37">
        <v>37235</v>
      </c>
      <c r="R1021" s="36" t="str">
        <f>IF(ISBLANK(Q1022),"",Long4[[#This Row],[Adj Close]]/Q1022-1)</f>
        <v/>
      </c>
      <c r="V1021" s="37">
        <v>37235</v>
      </c>
      <c r="X1021" s="36" t="str">
        <f>IF(ISBLANK(W1022),"",Long6[[#This Row],[Adj Close]]/W1022-1)</f>
        <v/>
      </c>
      <c r="AH1021" s="37">
        <v>37235</v>
      </c>
      <c r="AJ1021" s="36" t="str">
        <f>IF(ISBLANK(AI1022),"",Short1[[#This Row],[Adj Close]]/AI1022-1)</f>
        <v/>
      </c>
      <c r="AK1021" s="29">
        <v>37235</v>
      </c>
      <c r="AM1021" s="33" t="str">
        <f>IF(ISBLANK(AL1022),"",Short2[[#This Row],[Adj Close]]/AL1022-1)</f>
        <v/>
      </c>
    </row>
    <row r="1022" spans="1:39" x14ac:dyDescent="0.25">
      <c r="A1022" s="37">
        <v>37228</v>
      </c>
      <c r="B1022" s="39">
        <v>1158.3100589999999</v>
      </c>
      <c r="C1022" s="36">
        <f>IF(ISBLANK(B1023), "", GSPC[[#This Row],[Adj Close]]/B1023-1)</f>
        <v>1.655194068282495E-2</v>
      </c>
      <c r="D1022" s="37">
        <v>37228</v>
      </c>
      <c r="E1022"/>
      <c r="F1022" s="36" t="str">
        <f>IF(ISBLANK(E1023), "", Long0[[#This Row],[Adj Close]]/E1023-1)</f>
        <v/>
      </c>
      <c r="J1022" s="37">
        <v>37228</v>
      </c>
      <c r="K1022"/>
      <c r="L1022" s="36" t="str">
        <f>IF(ISBLANK(K1023),"",Long2[[#This Row],[Adj Close]]/K1023-1)</f>
        <v/>
      </c>
      <c r="M1022" s="29">
        <v>37228</v>
      </c>
      <c r="O1022" s="33" t="str">
        <f>IF(ISBLANK(N1023),"",Long3[[#This Row],[Adj Close]]/N1023-1)</f>
        <v/>
      </c>
      <c r="P1022" s="37">
        <v>37228</v>
      </c>
      <c r="R1022" s="36" t="str">
        <f>IF(ISBLANK(Q1023),"",Long4[[#This Row],[Adj Close]]/Q1023-1)</f>
        <v/>
      </c>
      <c r="V1022" s="37">
        <v>37228</v>
      </c>
      <c r="X1022" s="36" t="str">
        <f>IF(ISBLANK(W1023),"",Long6[[#This Row],[Adj Close]]/W1023-1)</f>
        <v/>
      </c>
      <c r="AH1022" s="37">
        <v>37228</v>
      </c>
      <c r="AJ1022" s="36" t="str">
        <f>IF(ISBLANK(AI1023),"",Short1[[#This Row],[Adj Close]]/AI1023-1)</f>
        <v/>
      </c>
      <c r="AK1022" s="29">
        <v>37228</v>
      </c>
      <c r="AM1022" s="33" t="str">
        <f>IF(ISBLANK(AL1023),"",Short2[[#This Row],[Adj Close]]/AL1023-1)</f>
        <v/>
      </c>
    </row>
    <row r="1023" spans="1:39" x14ac:dyDescent="0.25">
      <c r="A1023" s="37">
        <v>37221</v>
      </c>
      <c r="B1023" s="39">
        <v>1139.4499510000001</v>
      </c>
      <c r="C1023" s="36">
        <f>IF(ISBLANK(B1024), "", GSPC[[#This Row],[Adj Close]]/B1024-1)</f>
        <v>-9.4667796667684545E-3</v>
      </c>
      <c r="D1023" s="37">
        <v>37221</v>
      </c>
      <c r="E1023"/>
      <c r="F1023" s="36" t="str">
        <f>IF(ISBLANK(E1024), "", Long0[[#This Row],[Adj Close]]/E1024-1)</f>
        <v/>
      </c>
      <c r="J1023" s="37">
        <v>37221</v>
      </c>
      <c r="K1023"/>
      <c r="L1023" s="36" t="str">
        <f>IF(ISBLANK(K1024),"",Long2[[#This Row],[Adj Close]]/K1024-1)</f>
        <v/>
      </c>
      <c r="M1023" s="29">
        <v>37221</v>
      </c>
      <c r="O1023" s="33" t="str">
        <f>IF(ISBLANK(N1024),"",Long3[[#This Row],[Adj Close]]/N1024-1)</f>
        <v/>
      </c>
      <c r="P1023" s="37">
        <v>37221</v>
      </c>
      <c r="R1023" s="36" t="str">
        <f>IF(ISBLANK(Q1024),"",Long4[[#This Row],[Adj Close]]/Q1024-1)</f>
        <v/>
      </c>
      <c r="V1023" s="37">
        <v>37221</v>
      </c>
      <c r="X1023" s="36" t="str">
        <f>IF(ISBLANK(W1024),"",Long6[[#This Row],[Adj Close]]/W1024-1)</f>
        <v/>
      </c>
      <c r="AH1023" s="37">
        <v>37221</v>
      </c>
      <c r="AJ1023" s="36" t="str">
        <f>IF(ISBLANK(AI1024),"",Short1[[#This Row],[Adj Close]]/AI1024-1)</f>
        <v/>
      </c>
      <c r="AK1023" s="29">
        <v>37221</v>
      </c>
      <c r="AM1023" s="33" t="str">
        <f>IF(ISBLANK(AL1024),"",Short2[[#This Row],[Adj Close]]/AL1024-1)</f>
        <v/>
      </c>
    </row>
    <row r="1024" spans="1:39" x14ac:dyDescent="0.25">
      <c r="A1024" s="37">
        <v>37214</v>
      </c>
      <c r="B1024" s="39">
        <v>1150.339966</v>
      </c>
      <c r="C1024" s="36">
        <f>IF(ISBLANK(B1025), "", GSPC[[#This Row],[Adj Close]]/B1025-1)</f>
        <v>1.0266492560140561E-2</v>
      </c>
      <c r="D1024" s="37">
        <v>37214</v>
      </c>
      <c r="E1024"/>
      <c r="F1024" s="36" t="str">
        <f>IF(ISBLANK(E1025), "", Long0[[#This Row],[Adj Close]]/E1025-1)</f>
        <v/>
      </c>
      <c r="J1024" s="37">
        <v>37214</v>
      </c>
      <c r="K1024"/>
      <c r="L1024" s="36" t="str">
        <f>IF(ISBLANK(K1025),"",Long2[[#This Row],[Adj Close]]/K1025-1)</f>
        <v/>
      </c>
      <c r="M1024" s="29">
        <v>37214</v>
      </c>
      <c r="O1024" s="33" t="str">
        <f>IF(ISBLANK(N1025),"",Long3[[#This Row],[Adj Close]]/N1025-1)</f>
        <v/>
      </c>
      <c r="P1024" s="37">
        <v>37214</v>
      </c>
      <c r="R1024" s="36" t="str">
        <f>IF(ISBLANK(Q1025),"",Long4[[#This Row],[Adj Close]]/Q1025-1)</f>
        <v/>
      </c>
      <c r="V1024" s="37">
        <v>37214</v>
      </c>
      <c r="X1024" s="36" t="str">
        <f>IF(ISBLANK(W1025),"",Long6[[#This Row],[Adj Close]]/W1025-1)</f>
        <v/>
      </c>
      <c r="AH1024" s="37">
        <v>37214</v>
      </c>
      <c r="AJ1024" s="36" t="str">
        <f>IF(ISBLANK(AI1025),"",Short1[[#This Row],[Adj Close]]/AI1025-1)</f>
        <v/>
      </c>
      <c r="AK1024" s="29">
        <v>37214</v>
      </c>
      <c r="AM1024" s="33" t="str">
        <f>IF(ISBLANK(AL1025),"",Short2[[#This Row],[Adj Close]]/AL1025-1)</f>
        <v/>
      </c>
    </row>
    <row r="1025" spans="1:39" x14ac:dyDescent="0.25">
      <c r="A1025" s="37">
        <v>37207</v>
      </c>
      <c r="B1025" s="39">
        <v>1138.650024</v>
      </c>
      <c r="C1025" s="36">
        <f>IF(ISBLANK(B1026), "", GSPC[[#This Row],[Adj Close]]/B1026-1)</f>
        <v>1.637043678459027E-2</v>
      </c>
      <c r="D1025" s="37">
        <v>37207</v>
      </c>
      <c r="E1025"/>
      <c r="F1025" s="36" t="str">
        <f>IF(ISBLANK(E1026), "", Long0[[#This Row],[Adj Close]]/E1026-1)</f>
        <v/>
      </c>
      <c r="J1025" s="37">
        <v>37207</v>
      </c>
      <c r="K1025"/>
      <c r="L1025" s="36" t="str">
        <f>IF(ISBLANK(K1026),"",Long2[[#This Row],[Adj Close]]/K1026-1)</f>
        <v/>
      </c>
      <c r="M1025" s="29">
        <v>37207</v>
      </c>
      <c r="O1025" s="33" t="str">
        <f>IF(ISBLANK(N1026),"",Long3[[#This Row],[Adj Close]]/N1026-1)</f>
        <v/>
      </c>
      <c r="P1025" s="37">
        <v>37207</v>
      </c>
      <c r="R1025" s="36" t="str">
        <f>IF(ISBLANK(Q1026),"",Long4[[#This Row],[Adj Close]]/Q1026-1)</f>
        <v/>
      </c>
      <c r="V1025" s="37">
        <v>37207</v>
      </c>
      <c r="X1025" s="36" t="str">
        <f>IF(ISBLANK(W1026),"",Long6[[#This Row],[Adj Close]]/W1026-1)</f>
        <v/>
      </c>
      <c r="AH1025" s="37">
        <v>37207</v>
      </c>
      <c r="AJ1025" s="36" t="str">
        <f>IF(ISBLANK(AI1026),"",Short1[[#This Row],[Adj Close]]/AI1026-1)</f>
        <v/>
      </c>
      <c r="AK1025" s="29">
        <v>37207</v>
      </c>
      <c r="AM1025" s="33" t="str">
        <f>IF(ISBLANK(AL1026),"",Short2[[#This Row],[Adj Close]]/AL1026-1)</f>
        <v/>
      </c>
    </row>
    <row r="1026" spans="1:39" x14ac:dyDescent="0.25">
      <c r="A1026" s="37">
        <v>37200</v>
      </c>
      <c r="B1026" s="39">
        <v>1120.3100589999999</v>
      </c>
      <c r="C1026" s="36">
        <f>IF(ISBLANK(B1027), "", GSPC[[#This Row],[Adj Close]]/B1027-1)</f>
        <v>3.0454478929607509E-2</v>
      </c>
      <c r="D1026" s="37">
        <v>37200</v>
      </c>
      <c r="E1026"/>
      <c r="F1026" s="36" t="str">
        <f>IF(ISBLANK(E1027), "", Long0[[#This Row],[Adj Close]]/E1027-1)</f>
        <v/>
      </c>
      <c r="J1026" s="37">
        <v>37200</v>
      </c>
      <c r="K1026"/>
      <c r="L1026" s="36" t="str">
        <f>IF(ISBLANK(K1027),"",Long2[[#This Row],[Adj Close]]/K1027-1)</f>
        <v/>
      </c>
      <c r="M1026" s="29">
        <v>37200</v>
      </c>
      <c r="O1026" s="33" t="str">
        <f>IF(ISBLANK(N1027),"",Long3[[#This Row],[Adj Close]]/N1027-1)</f>
        <v/>
      </c>
      <c r="P1026" s="37">
        <v>37200</v>
      </c>
      <c r="R1026" s="36" t="str">
        <f>IF(ISBLANK(Q1027),"",Long4[[#This Row],[Adj Close]]/Q1027-1)</f>
        <v/>
      </c>
      <c r="V1026" s="37">
        <v>37200</v>
      </c>
      <c r="X1026" s="36" t="str">
        <f>IF(ISBLANK(W1027),"",Long6[[#This Row],[Adj Close]]/W1027-1)</f>
        <v/>
      </c>
      <c r="AH1026" s="37">
        <v>37200</v>
      </c>
      <c r="AJ1026" s="36" t="str">
        <f>IF(ISBLANK(AI1027),"",Short1[[#This Row],[Adj Close]]/AI1027-1)</f>
        <v/>
      </c>
      <c r="AK1026" s="29">
        <v>37200</v>
      </c>
      <c r="AM1026" s="33" t="str">
        <f>IF(ISBLANK(AL1027),"",Short2[[#This Row],[Adj Close]]/AL1027-1)</f>
        <v/>
      </c>
    </row>
    <row r="1027" spans="1:39" x14ac:dyDescent="0.25">
      <c r="A1027" s="37">
        <v>37193</v>
      </c>
      <c r="B1027" s="39">
        <v>1087.1999510000001</v>
      </c>
      <c r="C1027" s="36">
        <f>IF(ISBLANK(B1028), "", GSPC[[#This Row],[Adj Close]]/B1028-1)</f>
        <v>-1.576124988585903E-2</v>
      </c>
      <c r="D1027" s="37">
        <v>37193</v>
      </c>
      <c r="E1027"/>
      <c r="F1027" s="36" t="str">
        <f>IF(ISBLANK(E1028), "", Long0[[#This Row],[Adj Close]]/E1028-1)</f>
        <v/>
      </c>
      <c r="J1027" s="37">
        <v>37193</v>
      </c>
      <c r="K1027"/>
      <c r="L1027" s="36" t="str">
        <f>IF(ISBLANK(K1028),"",Long2[[#This Row],[Adj Close]]/K1028-1)</f>
        <v/>
      </c>
      <c r="M1027" s="29">
        <v>37193</v>
      </c>
      <c r="O1027" s="33" t="str">
        <f>IF(ISBLANK(N1028),"",Long3[[#This Row],[Adj Close]]/N1028-1)</f>
        <v/>
      </c>
      <c r="P1027" s="37">
        <v>37193</v>
      </c>
      <c r="R1027" s="36" t="str">
        <f>IF(ISBLANK(Q1028),"",Long4[[#This Row],[Adj Close]]/Q1028-1)</f>
        <v/>
      </c>
      <c r="V1027" s="37">
        <v>37193</v>
      </c>
      <c r="X1027" s="36" t="str">
        <f>IF(ISBLANK(W1028),"",Long6[[#This Row],[Adj Close]]/W1028-1)</f>
        <v/>
      </c>
      <c r="AH1027" s="37">
        <v>37193</v>
      </c>
      <c r="AJ1027" s="36" t="str">
        <f>IF(ISBLANK(AI1028),"",Short1[[#This Row],[Adj Close]]/AI1028-1)</f>
        <v/>
      </c>
      <c r="AK1027" s="29">
        <v>37193</v>
      </c>
      <c r="AM1027" s="33" t="str">
        <f>IF(ISBLANK(AL1028),"",Short2[[#This Row],[Adj Close]]/AL1028-1)</f>
        <v/>
      </c>
    </row>
    <row r="1028" spans="1:39" x14ac:dyDescent="0.25">
      <c r="A1028" s="37">
        <v>37186</v>
      </c>
      <c r="B1028" s="39">
        <v>1104.6099850000001</v>
      </c>
      <c r="C1028" s="36">
        <f>IF(ISBLANK(B1029), "", GSPC[[#This Row],[Adj Close]]/B1029-1)</f>
        <v>2.8999148172283551E-2</v>
      </c>
      <c r="D1028" s="37">
        <v>37186</v>
      </c>
      <c r="E1028"/>
      <c r="F1028" s="36" t="str">
        <f>IF(ISBLANK(E1029), "", Long0[[#This Row],[Adj Close]]/E1029-1)</f>
        <v/>
      </c>
      <c r="J1028" s="37">
        <v>37186</v>
      </c>
      <c r="K1028"/>
      <c r="L1028" s="36" t="str">
        <f>IF(ISBLANK(K1029),"",Long2[[#This Row],[Adj Close]]/K1029-1)</f>
        <v/>
      </c>
      <c r="M1028" s="29">
        <v>37186</v>
      </c>
      <c r="O1028" s="33" t="str">
        <f>IF(ISBLANK(N1029),"",Long3[[#This Row],[Adj Close]]/N1029-1)</f>
        <v/>
      </c>
      <c r="P1028" s="37">
        <v>37186</v>
      </c>
      <c r="R1028" s="36" t="str">
        <f>IF(ISBLANK(Q1029),"",Long4[[#This Row],[Adj Close]]/Q1029-1)</f>
        <v/>
      </c>
      <c r="V1028" s="37">
        <v>37186</v>
      </c>
      <c r="X1028" s="36" t="str">
        <f>IF(ISBLANK(W1029),"",Long6[[#This Row],[Adj Close]]/W1029-1)</f>
        <v/>
      </c>
      <c r="AH1028" s="37">
        <v>37186</v>
      </c>
      <c r="AJ1028" s="36" t="str">
        <f>IF(ISBLANK(AI1029),"",Short1[[#This Row],[Adj Close]]/AI1029-1)</f>
        <v/>
      </c>
      <c r="AK1028" s="29">
        <v>37186</v>
      </c>
      <c r="AM1028" s="33" t="str">
        <f>IF(ISBLANK(AL1029),"",Short2[[#This Row],[Adj Close]]/AL1029-1)</f>
        <v/>
      </c>
    </row>
    <row r="1029" spans="1:39" x14ac:dyDescent="0.25">
      <c r="A1029" s="37">
        <v>37179</v>
      </c>
      <c r="B1029" s="39">
        <v>1073.4799800000001</v>
      </c>
      <c r="C1029" s="36">
        <f>IF(ISBLANK(B1030), "", GSPC[[#This Row],[Adj Close]]/B1030-1)</f>
        <v>-1.664456886413257E-2</v>
      </c>
      <c r="D1029" s="37">
        <v>37179</v>
      </c>
      <c r="E1029"/>
      <c r="F1029" s="36" t="str">
        <f>IF(ISBLANK(E1030), "", Long0[[#This Row],[Adj Close]]/E1030-1)</f>
        <v/>
      </c>
      <c r="J1029" s="37">
        <v>37179</v>
      </c>
      <c r="K1029"/>
      <c r="L1029" s="36" t="str">
        <f>IF(ISBLANK(K1030),"",Long2[[#This Row],[Adj Close]]/K1030-1)</f>
        <v/>
      </c>
      <c r="M1029" s="29">
        <v>37179</v>
      </c>
      <c r="O1029" s="33" t="str">
        <f>IF(ISBLANK(N1030),"",Long3[[#This Row],[Adj Close]]/N1030-1)</f>
        <v/>
      </c>
      <c r="P1029" s="37">
        <v>37179</v>
      </c>
      <c r="R1029" s="36" t="str">
        <f>IF(ISBLANK(Q1030),"",Long4[[#This Row],[Adj Close]]/Q1030-1)</f>
        <v/>
      </c>
      <c r="V1029" s="37">
        <v>37179</v>
      </c>
      <c r="X1029" s="36" t="str">
        <f>IF(ISBLANK(W1030),"",Long6[[#This Row],[Adj Close]]/W1030-1)</f>
        <v/>
      </c>
      <c r="AH1029" s="37">
        <v>37179</v>
      </c>
      <c r="AJ1029" s="36" t="str">
        <f>IF(ISBLANK(AI1030),"",Short1[[#This Row],[Adj Close]]/AI1030-1)</f>
        <v/>
      </c>
      <c r="AK1029" s="29">
        <v>37179</v>
      </c>
      <c r="AM1029" s="33" t="str">
        <f>IF(ISBLANK(AL1030),"",Short2[[#This Row],[Adj Close]]/AL1030-1)</f>
        <v/>
      </c>
    </row>
    <row r="1030" spans="1:39" x14ac:dyDescent="0.25">
      <c r="A1030" s="37">
        <v>37172</v>
      </c>
      <c r="B1030" s="39">
        <v>1091.650024</v>
      </c>
      <c r="C1030" s="36">
        <f>IF(ISBLANK(B1031), "", GSPC[[#This Row],[Adj Close]]/B1031-1)</f>
        <v>1.8919541997612699E-2</v>
      </c>
      <c r="D1030" s="37">
        <v>37172</v>
      </c>
      <c r="E1030"/>
      <c r="F1030" s="36" t="str">
        <f>IF(ISBLANK(E1031), "", Long0[[#This Row],[Adj Close]]/E1031-1)</f>
        <v/>
      </c>
      <c r="J1030" s="37">
        <v>37172</v>
      </c>
      <c r="K1030"/>
      <c r="L1030" s="36" t="str">
        <f>IF(ISBLANK(K1031),"",Long2[[#This Row],[Adj Close]]/K1031-1)</f>
        <v/>
      </c>
      <c r="M1030" s="29">
        <v>37172</v>
      </c>
      <c r="O1030" s="33" t="str">
        <f>IF(ISBLANK(N1031),"",Long3[[#This Row],[Adj Close]]/N1031-1)</f>
        <v/>
      </c>
      <c r="P1030" s="37">
        <v>37172</v>
      </c>
      <c r="R1030" s="36" t="str">
        <f>IF(ISBLANK(Q1031),"",Long4[[#This Row],[Adj Close]]/Q1031-1)</f>
        <v/>
      </c>
      <c r="V1030" s="37">
        <v>37172</v>
      </c>
      <c r="X1030" s="36" t="str">
        <f>IF(ISBLANK(W1031),"",Long6[[#This Row],[Adj Close]]/W1031-1)</f>
        <v/>
      </c>
      <c r="AH1030" s="37">
        <v>37172</v>
      </c>
      <c r="AJ1030" s="36" t="str">
        <f>IF(ISBLANK(AI1031),"",Short1[[#This Row],[Adj Close]]/AI1031-1)</f>
        <v/>
      </c>
      <c r="AK1030" s="29">
        <v>37172</v>
      </c>
      <c r="AM1030" s="33" t="str">
        <f>IF(ISBLANK(AL1031),"",Short2[[#This Row],[Adj Close]]/AL1031-1)</f>
        <v/>
      </c>
    </row>
    <row r="1031" spans="1:39" x14ac:dyDescent="0.25">
      <c r="A1031" s="37">
        <v>37165</v>
      </c>
      <c r="B1031" s="39">
        <v>1071.380005</v>
      </c>
      <c r="C1031" s="36">
        <f>IF(ISBLANK(B1032), "", GSPC[[#This Row],[Adj Close]]/B1032-1)</f>
        <v>2.9242862917486789E-2</v>
      </c>
      <c r="D1031" s="37">
        <v>37165</v>
      </c>
      <c r="E1031"/>
      <c r="F1031" s="36" t="str">
        <f>IF(ISBLANK(E1032), "", Long0[[#This Row],[Adj Close]]/E1032-1)</f>
        <v/>
      </c>
      <c r="J1031" s="37">
        <v>37165</v>
      </c>
      <c r="K1031"/>
      <c r="L1031" s="36" t="str">
        <f>IF(ISBLANK(K1032),"",Long2[[#This Row],[Adj Close]]/K1032-1)</f>
        <v/>
      </c>
      <c r="M1031" s="29">
        <v>37165</v>
      </c>
      <c r="O1031" s="33" t="str">
        <f>IF(ISBLANK(N1032),"",Long3[[#This Row],[Adj Close]]/N1032-1)</f>
        <v/>
      </c>
      <c r="P1031" s="37">
        <v>37165</v>
      </c>
      <c r="R1031" s="36" t="str">
        <f>IF(ISBLANK(Q1032),"",Long4[[#This Row],[Adj Close]]/Q1032-1)</f>
        <v/>
      </c>
      <c r="V1031" s="37">
        <v>37165</v>
      </c>
      <c r="X1031" s="36" t="str">
        <f>IF(ISBLANK(W1032),"",Long6[[#This Row],[Adj Close]]/W1032-1)</f>
        <v/>
      </c>
      <c r="AH1031" s="37">
        <v>37165</v>
      </c>
      <c r="AJ1031" s="36" t="str">
        <f>IF(ISBLANK(AI1032),"",Short1[[#This Row],[Adj Close]]/AI1032-1)</f>
        <v/>
      </c>
      <c r="AK1031" s="29">
        <v>37165</v>
      </c>
      <c r="AM1031" s="33" t="str">
        <f>IF(ISBLANK(AL1032),"",Short2[[#This Row],[Adj Close]]/AL1032-1)</f>
        <v/>
      </c>
    </row>
    <row r="1032" spans="1:39" x14ac:dyDescent="0.25">
      <c r="A1032" s="37">
        <v>37158</v>
      </c>
      <c r="B1032" s="39">
        <v>1040.9399410000001</v>
      </c>
      <c r="C1032" s="36">
        <f>IF(ISBLANK(B1033), "", GSPC[[#This Row],[Adj Close]]/B1033-1)</f>
        <v>7.78007392147535E-2</v>
      </c>
      <c r="D1032" s="37">
        <v>37158</v>
      </c>
      <c r="E1032"/>
      <c r="F1032" s="36" t="str">
        <f>IF(ISBLANK(E1033), "", Long0[[#This Row],[Adj Close]]/E1033-1)</f>
        <v/>
      </c>
      <c r="J1032" s="37">
        <v>37158</v>
      </c>
      <c r="K1032"/>
      <c r="L1032" s="36" t="str">
        <f>IF(ISBLANK(K1033),"",Long2[[#This Row],[Adj Close]]/K1033-1)</f>
        <v/>
      </c>
      <c r="M1032" s="29">
        <v>37158</v>
      </c>
      <c r="O1032" s="33" t="str">
        <f>IF(ISBLANK(N1033),"",Long3[[#This Row],[Adj Close]]/N1033-1)</f>
        <v/>
      </c>
      <c r="P1032" s="37">
        <v>37158</v>
      </c>
      <c r="R1032" s="36" t="str">
        <f>IF(ISBLANK(Q1033),"",Long4[[#This Row],[Adj Close]]/Q1033-1)</f>
        <v/>
      </c>
      <c r="V1032" s="37">
        <v>37158</v>
      </c>
      <c r="X1032" s="36" t="str">
        <f>IF(ISBLANK(W1033),"",Long6[[#This Row],[Adj Close]]/W1033-1)</f>
        <v/>
      </c>
      <c r="AH1032" s="37">
        <v>37158</v>
      </c>
      <c r="AJ1032" s="36" t="str">
        <f>IF(ISBLANK(AI1033),"",Short1[[#This Row],[Adj Close]]/AI1033-1)</f>
        <v/>
      </c>
      <c r="AK1032" s="29">
        <v>37158</v>
      </c>
      <c r="AM1032" s="33" t="str">
        <f>IF(ISBLANK(AL1033),"",Short2[[#This Row],[Adj Close]]/AL1033-1)</f>
        <v/>
      </c>
    </row>
    <row r="1033" spans="1:39" x14ac:dyDescent="0.25">
      <c r="A1033" s="37">
        <v>37151</v>
      </c>
      <c r="B1033" s="39">
        <v>965.79998799999998</v>
      </c>
      <c r="C1033" s="36">
        <f>IF(ISBLANK(B1034), "", GSPC[[#This Row],[Adj Close]]/B1034-1)</f>
        <v>-0.11600494853809196</v>
      </c>
      <c r="D1033" s="37">
        <v>37151</v>
      </c>
      <c r="E1033"/>
      <c r="F1033" s="36" t="str">
        <f>IF(ISBLANK(E1034), "", Long0[[#This Row],[Adj Close]]/E1034-1)</f>
        <v/>
      </c>
      <c r="J1033" s="37">
        <v>37151</v>
      </c>
      <c r="K1033"/>
      <c r="L1033" s="36" t="str">
        <f>IF(ISBLANK(K1034),"",Long2[[#This Row],[Adj Close]]/K1034-1)</f>
        <v/>
      </c>
      <c r="M1033" s="29">
        <v>37151</v>
      </c>
      <c r="O1033" s="33" t="str">
        <f>IF(ISBLANK(N1034),"",Long3[[#This Row],[Adj Close]]/N1034-1)</f>
        <v/>
      </c>
      <c r="P1033" s="37">
        <v>37151</v>
      </c>
      <c r="R1033" s="36" t="str">
        <f>IF(ISBLANK(Q1034),"",Long4[[#This Row],[Adj Close]]/Q1034-1)</f>
        <v/>
      </c>
      <c r="V1033" s="37">
        <v>37151</v>
      </c>
      <c r="X1033" s="36" t="str">
        <f>IF(ISBLANK(W1034),"",Long6[[#This Row],[Adj Close]]/W1034-1)</f>
        <v/>
      </c>
      <c r="AH1033" s="37">
        <v>37151</v>
      </c>
      <c r="AJ1033" s="36" t="str">
        <f>IF(ISBLANK(AI1034),"",Short1[[#This Row],[Adj Close]]/AI1034-1)</f>
        <v/>
      </c>
      <c r="AK1033" s="29">
        <v>37151</v>
      </c>
      <c r="AM1033" s="33" t="str">
        <f>IF(ISBLANK(AL1034),"",Short2[[#This Row],[Adj Close]]/AL1034-1)</f>
        <v/>
      </c>
    </row>
    <row r="1034" spans="1:39" x14ac:dyDescent="0.25">
      <c r="A1034" s="37">
        <v>37144</v>
      </c>
      <c r="B1034" s="39">
        <v>1092.540039</v>
      </c>
      <c r="C1034" s="36">
        <f>IF(ISBLANK(B1035), "", GSPC[[#This Row],[Adj Close]]/B1035-1)</f>
        <v>6.2259480000068645E-3</v>
      </c>
      <c r="D1034" s="37">
        <v>37144</v>
      </c>
      <c r="E1034"/>
      <c r="F1034" s="36" t="str">
        <f>IF(ISBLANK(E1035), "", Long0[[#This Row],[Adj Close]]/E1035-1)</f>
        <v/>
      </c>
      <c r="J1034" s="37">
        <v>37144</v>
      </c>
      <c r="K1034"/>
      <c r="L1034" s="36" t="str">
        <f>IF(ISBLANK(K1035),"",Long2[[#This Row],[Adj Close]]/K1035-1)</f>
        <v/>
      </c>
      <c r="M1034" s="29">
        <v>37144</v>
      </c>
      <c r="O1034" s="33" t="str">
        <f>IF(ISBLANK(N1035),"",Long3[[#This Row],[Adj Close]]/N1035-1)</f>
        <v/>
      </c>
      <c r="P1034" s="37">
        <v>37144</v>
      </c>
      <c r="R1034" s="36" t="str">
        <f>IF(ISBLANK(Q1035),"",Long4[[#This Row],[Adj Close]]/Q1035-1)</f>
        <v/>
      </c>
      <c r="V1034" s="37">
        <v>37144</v>
      </c>
      <c r="X1034" s="36" t="str">
        <f>IF(ISBLANK(W1035),"",Long6[[#This Row],[Adj Close]]/W1035-1)</f>
        <v/>
      </c>
      <c r="AH1034" s="37">
        <v>37144</v>
      </c>
      <c r="AJ1034" s="36" t="str">
        <f>IF(ISBLANK(AI1035),"",Short1[[#This Row],[Adj Close]]/AI1035-1)</f>
        <v/>
      </c>
      <c r="AK1034" s="29">
        <v>37144</v>
      </c>
      <c r="AM1034" s="33" t="str">
        <f>IF(ISBLANK(AL1035),"",Short2[[#This Row],[Adj Close]]/AL1035-1)</f>
        <v/>
      </c>
    </row>
    <row r="1035" spans="1:39" x14ac:dyDescent="0.25">
      <c r="A1035" s="37">
        <v>37137</v>
      </c>
      <c r="B1035" s="39">
        <v>1085.780029</v>
      </c>
      <c r="C1035" s="36">
        <f>IF(ISBLANK(B1036), "", GSPC[[#This Row],[Adj Close]]/B1036-1)</f>
        <v>-4.2167230239910869E-2</v>
      </c>
      <c r="D1035" s="37">
        <v>37137</v>
      </c>
      <c r="E1035"/>
      <c r="F1035" s="36" t="str">
        <f>IF(ISBLANK(E1036), "", Long0[[#This Row],[Adj Close]]/E1036-1)</f>
        <v/>
      </c>
      <c r="J1035" s="37">
        <v>37137</v>
      </c>
      <c r="K1035"/>
      <c r="L1035" s="36" t="str">
        <f>IF(ISBLANK(K1036),"",Long2[[#This Row],[Adj Close]]/K1036-1)</f>
        <v/>
      </c>
      <c r="M1035" s="29">
        <v>37137</v>
      </c>
      <c r="O1035" s="33" t="str">
        <f>IF(ISBLANK(N1036),"",Long3[[#This Row],[Adj Close]]/N1036-1)</f>
        <v/>
      </c>
      <c r="P1035" s="37">
        <v>37137</v>
      </c>
      <c r="R1035" s="36" t="str">
        <f>IF(ISBLANK(Q1036),"",Long4[[#This Row],[Adj Close]]/Q1036-1)</f>
        <v/>
      </c>
      <c r="V1035" s="37">
        <v>37137</v>
      </c>
      <c r="X1035" s="36" t="str">
        <f>IF(ISBLANK(W1036),"",Long6[[#This Row],[Adj Close]]/W1036-1)</f>
        <v/>
      </c>
      <c r="AH1035" s="37">
        <v>37137</v>
      </c>
      <c r="AJ1035" s="36" t="str">
        <f>IF(ISBLANK(AI1036),"",Short1[[#This Row],[Adj Close]]/AI1036-1)</f>
        <v/>
      </c>
      <c r="AK1035" s="29">
        <v>37137</v>
      </c>
      <c r="AM1035" s="33" t="str">
        <f>IF(ISBLANK(AL1036),"",Short2[[#This Row],[Adj Close]]/AL1036-1)</f>
        <v/>
      </c>
    </row>
    <row r="1036" spans="1:39" x14ac:dyDescent="0.25">
      <c r="A1036" s="37">
        <v>37130</v>
      </c>
      <c r="B1036" s="39">
        <v>1133.579956</v>
      </c>
      <c r="C1036" s="36">
        <f>IF(ISBLANK(B1037), "", GSPC[[#This Row],[Adj Close]]/B1037-1)</f>
        <v>-4.3335973989904297E-2</v>
      </c>
      <c r="D1036" s="37">
        <v>37130</v>
      </c>
      <c r="E1036"/>
      <c r="F1036" s="36" t="str">
        <f>IF(ISBLANK(E1037), "", Long0[[#This Row],[Adj Close]]/E1037-1)</f>
        <v/>
      </c>
      <c r="J1036" s="37">
        <v>37130</v>
      </c>
      <c r="K1036"/>
      <c r="L1036" s="36" t="str">
        <f>IF(ISBLANK(K1037),"",Long2[[#This Row],[Adj Close]]/K1037-1)</f>
        <v/>
      </c>
      <c r="M1036" s="29">
        <v>37130</v>
      </c>
      <c r="O1036" s="33" t="str">
        <f>IF(ISBLANK(N1037),"",Long3[[#This Row],[Adj Close]]/N1037-1)</f>
        <v/>
      </c>
      <c r="P1036" s="37">
        <v>37130</v>
      </c>
      <c r="R1036" s="36" t="str">
        <f>IF(ISBLANK(Q1037),"",Long4[[#This Row],[Adj Close]]/Q1037-1)</f>
        <v/>
      </c>
      <c r="V1036" s="37">
        <v>37130</v>
      </c>
      <c r="X1036" s="36" t="str">
        <f>IF(ISBLANK(W1037),"",Long6[[#This Row],[Adj Close]]/W1037-1)</f>
        <v/>
      </c>
      <c r="AH1036" s="37">
        <v>37130</v>
      </c>
      <c r="AJ1036" s="36" t="str">
        <f>IF(ISBLANK(AI1037),"",Short1[[#This Row],[Adj Close]]/AI1037-1)</f>
        <v/>
      </c>
      <c r="AK1036" s="29">
        <v>37130</v>
      </c>
      <c r="AM1036" s="33" t="str">
        <f>IF(ISBLANK(AL1037),"",Short2[[#This Row],[Adj Close]]/AL1037-1)</f>
        <v/>
      </c>
    </row>
    <row r="1037" spans="1:39" x14ac:dyDescent="0.25">
      <c r="A1037" s="37">
        <v>37123</v>
      </c>
      <c r="B1037" s="39">
        <v>1184.9300539999999</v>
      </c>
      <c r="C1037" s="36">
        <f>IF(ISBLANK(B1038), "", GSPC[[#This Row],[Adj Close]]/B1038-1)</f>
        <v>1.9759618211338426E-2</v>
      </c>
      <c r="D1037" s="37">
        <v>37123</v>
      </c>
      <c r="E1037"/>
      <c r="F1037" s="36" t="str">
        <f>IF(ISBLANK(E1038), "", Long0[[#This Row],[Adj Close]]/E1038-1)</f>
        <v/>
      </c>
      <c r="J1037" s="37">
        <v>37123</v>
      </c>
      <c r="K1037"/>
      <c r="L1037" s="36" t="str">
        <f>IF(ISBLANK(K1038),"",Long2[[#This Row],[Adj Close]]/K1038-1)</f>
        <v/>
      </c>
      <c r="M1037" s="29">
        <v>37123</v>
      </c>
      <c r="O1037" s="33" t="str">
        <f>IF(ISBLANK(N1038),"",Long3[[#This Row],[Adj Close]]/N1038-1)</f>
        <v/>
      </c>
      <c r="P1037" s="37">
        <v>37123</v>
      </c>
      <c r="R1037" s="36" t="str">
        <f>IF(ISBLANK(Q1038),"",Long4[[#This Row],[Adj Close]]/Q1038-1)</f>
        <v/>
      </c>
      <c r="V1037" s="37">
        <v>37123</v>
      </c>
      <c r="X1037" s="36" t="str">
        <f>IF(ISBLANK(W1038),"",Long6[[#This Row],[Adj Close]]/W1038-1)</f>
        <v/>
      </c>
      <c r="AH1037" s="37">
        <v>37123</v>
      </c>
      <c r="AJ1037" s="36" t="str">
        <f>IF(ISBLANK(AI1038),"",Short1[[#This Row],[Adj Close]]/AI1038-1)</f>
        <v/>
      </c>
      <c r="AK1037" s="29">
        <v>37123</v>
      </c>
      <c r="AM1037" s="33" t="str">
        <f>IF(ISBLANK(AL1038),"",Short2[[#This Row],[Adj Close]]/AL1038-1)</f>
        <v/>
      </c>
    </row>
    <row r="1038" spans="1:39" x14ac:dyDescent="0.25">
      <c r="A1038" s="37">
        <v>37116</v>
      </c>
      <c r="B1038" s="39">
        <v>1161.969971</v>
      </c>
      <c r="C1038" s="36">
        <f>IF(ISBLANK(B1039), "", GSPC[[#This Row],[Adj Close]]/B1039-1)</f>
        <v>-2.3685943230051354E-2</v>
      </c>
      <c r="D1038" s="37">
        <v>37116</v>
      </c>
      <c r="E1038"/>
      <c r="F1038" s="36" t="str">
        <f>IF(ISBLANK(E1039), "", Long0[[#This Row],[Adj Close]]/E1039-1)</f>
        <v/>
      </c>
      <c r="J1038" s="37">
        <v>37116</v>
      </c>
      <c r="K1038"/>
      <c r="L1038" s="36" t="str">
        <f>IF(ISBLANK(K1039),"",Long2[[#This Row],[Adj Close]]/K1039-1)</f>
        <v/>
      </c>
      <c r="M1038" s="29">
        <v>37116</v>
      </c>
      <c r="O1038" s="33" t="str">
        <f>IF(ISBLANK(N1039),"",Long3[[#This Row],[Adj Close]]/N1039-1)</f>
        <v/>
      </c>
      <c r="P1038" s="37">
        <v>37116</v>
      </c>
      <c r="R1038" s="36" t="str">
        <f>IF(ISBLANK(Q1039),"",Long4[[#This Row],[Adj Close]]/Q1039-1)</f>
        <v/>
      </c>
      <c r="V1038" s="37">
        <v>37116</v>
      </c>
      <c r="X1038" s="36" t="str">
        <f>IF(ISBLANK(W1039),"",Long6[[#This Row],[Adj Close]]/W1039-1)</f>
        <v/>
      </c>
      <c r="AH1038" s="37">
        <v>37116</v>
      </c>
      <c r="AJ1038" s="36" t="str">
        <f>IF(ISBLANK(AI1039),"",Short1[[#This Row],[Adj Close]]/AI1039-1)</f>
        <v/>
      </c>
      <c r="AK1038" s="29">
        <v>37116</v>
      </c>
      <c r="AM1038" s="33" t="str">
        <f>IF(ISBLANK(AL1039),"",Short2[[#This Row],[Adj Close]]/AL1039-1)</f>
        <v/>
      </c>
    </row>
    <row r="1039" spans="1:39" x14ac:dyDescent="0.25">
      <c r="A1039" s="37">
        <v>37109</v>
      </c>
      <c r="B1039" s="39">
        <v>1190.160034</v>
      </c>
      <c r="C1039" s="36">
        <f>IF(ISBLANK(B1040), "", GSPC[[#This Row],[Adj Close]]/B1040-1)</f>
        <v>-1.9920074507416952E-2</v>
      </c>
      <c r="D1039" s="37">
        <v>37109</v>
      </c>
      <c r="E1039"/>
      <c r="F1039" s="36" t="str">
        <f>IF(ISBLANK(E1040), "", Long0[[#This Row],[Adj Close]]/E1040-1)</f>
        <v/>
      </c>
      <c r="J1039" s="37">
        <v>37109</v>
      </c>
      <c r="K1039"/>
      <c r="L1039" s="36" t="str">
        <f>IF(ISBLANK(K1040),"",Long2[[#This Row],[Adj Close]]/K1040-1)</f>
        <v/>
      </c>
      <c r="M1039" s="29">
        <v>37109</v>
      </c>
      <c r="O1039" s="33" t="str">
        <f>IF(ISBLANK(N1040),"",Long3[[#This Row],[Adj Close]]/N1040-1)</f>
        <v/>
      </c>
      <c r="P1039" s="37">
        <v>37109</v>
      </c>
      <c r="R1039" s="36" t="str">
        <f>IF(ISBLANK(Q1040),"",Long4[[#This Row],[Adj Close]]/Q1040-1)</f>
        <v/>
      </c>
      <c r="V1039" s="37">
        <v>37109</v>
      </c>
      <c r="X1039" s="36" t="str">
        <f>IF(ISBLANK(W1040),"",Long6[[#This Row],[Adj Close]]/W1040-1)</f>
        <v/>
      </c>
      <c r="AH1039" s="37">
        <v>37109</v>
      </c>
      <c r="AJ1039" s="36" t="str">
        <f>IF(ISBLANK(AI1040),"",Short1[[#This Row],[Adj Close]]/AI1040-1)</f>
        <v/>
      </c>
      <c r="AK1039" s="29">
        <v>37109</v>
      </c>
      <c r="AM1039" s="33" t="str">
        <f>IF(ISBLANK(AL1040),"",Short2[[#This Row],[Adj Close]]/AL1040-1)</f>
        <v/>
      </c>
    </row>
    <row r="1040" spans="1:39" x14ac:dyDescent="0.25">
      <c r="A1040" s="37">
        <v>37102</v>
      </c>
      <c r="B1040" s="39">
        <v>1214.349976</v>
      </c>
      <c r="C1040" s="36">
        <f>IF(ISBLANK(B1041), "", GSPC[[#This Row],[Adj Close]]/B1041-1)</f>
        <v>7.0740495115344526E-3</v>
      </c>
      <c r="D1040" s="37">
        <v>37102</v>
      </c>
      <c r="E1040"/>
      <c r="F1040" s="36" t="str">
        <f>IF(ISBLANK(E1041), "", Long0[[#This Row],[Adj Close]]/E1041-1)</f>
        <v/>
      </c>
      <c r="J1040" s="37">
        <v>37102</v>
      </c>
      <c r="K1040"/>
      <c r="L1040" s="36" t="str">
        <f>IF(ISBLANK(K1041),"",Long2[[#This Row],[Adj Close]]/K1041-1)</f>
        <v/>
      </c>
      <c r="M1040" s="29">
        <v>37102</v>
      </c>
      <c r="O1040" s="33" t="str">
        <f>IF(ISBLANK(N1041),"",Long3[[#This Row],[Adj Close]]/N1041-1)</f>
        <v/>
      </c>
      <c r="P1040" s="37">
        <v>37102</v>
      </c>
      <c r="R1040" s="36" t="str">
        <f>IF(ISBLANK(Q1041),"",Long4[[#This Row],[Adj Close]]/Q1041-1)</f>
        <v/>
      </c>
      <c r="V1040" s="37">
        <v>37102</v>
      </c>
      <c r="X1040" s="36" t="str">
        <f>IF(ISBLANK(W1041),"",Long6[[#This Row],[Adj Close]]/W1041-1)</f>
        <v/>
      </c>
      <c r="AH1040" s="37">
        <v>37102</v>
      </c>
      <c r="AJ1040" s="36" t="str">
        <f>IF(ISBLANK(AI1041),"",Short1[[#This Row],[Adj Close]]/AI1041-1)</f>
        <v/>
      </c>
      <c r="AK1040" s="29">
        <v>37102</v>
      </c>
      <c r="AM1040" s="33" t="str">
        <f>IF(ISBLANK(AL1041),"",Short2[[#This Row],[Adj Close]]/AL1041-1)</f>
        <v/>
      </c>
    </row>
    <row r="1041" spans="1:39" x14ac:dyDescent="0.25">
      <c r="A1041" s="37">
        <v>37095</v>
      </c>
      <c r="B1041" s="39">
        <v>1205.8199460000001</v>
      </c>
      <c r="C1041" s="36">
        <f>IF(ISBLANK(B1042), "", GSPC[[#This Row],[Adj Close]]/B1042-1)</f>
        <v>-4.1541314776388782E-3</v>
      </c>
      <c r="D1041" s="37">
        <v>37095</v>
      </c>
      <c r="E1041"/>
      <c r="F1041" s="36" t="str">
        <f>IF(ISBLANK(E1042), "", Long0[[#This Row],[Adj Close]]/E1042-1)</f>
        <v/>
      </c>
      <c r="J1041" s="37">
        <v>37095</v>
      </c>
      <c r="K1041"/>
      <c r="L1041" s="36" t="str">
        <f>IF(ISBLANK(K1042),"",Long2[[#This Row],[Adj Close]]/K1042-1)</f>
        <v/>
      </c>
      <c r="M1041" s="29">
        <v>37095</v>
      </c>
      <c r="O1041" s="33" t="str">
        <f>IF(ISBLANK(N1042),"",Long3[[#This Row],[Adj Close]]/N1042-1)</f>
        <v/>
      </c>
      <c r="P1041" s="37">
        <v>37095</v>
      </c>
      <c r="R1041" s="36" t="str">
        <f>IF(ISBLANK(Q1042),"",Long4[[#This Row],[Adj Close]]/Q1042-1)</f>
        <v/>
      </c>
      <c r="V1041" s="37">
        <v>37095</v>
      </c>
      <c r="X1041" s="36" t="str">
        <f>IF(ISBLANK(W1042),"",Long6[[#This Row],[Adj Close]]/W1042-1)</f>
        <v/>
      </c>
      <c r="AH1041" s="37">
        <v>37095</v>
      </c>
      <c r="AJ1041" s="36" t="str">
        <f>IF(ISBLANK(AI1042),"",Short1[[#This Row],[Adj Close]]/AI1042-1)</f>
        <v/>
      </c>
      <c r="AK1041" s="29">
        <v>37095</v>
      </c>
      <c r="AM1041" s="33" t="str">
        <f>IF(ISBLANK(AL1042),"",Short2[[#This Row],[Adj Close]]/AL1042-1)</f>
        <v/>
      </c>
    </row>
    <row r="1042" spans="1:39" x14ac:dyDescent="0.25">
      <c r="A1042" s="37">
        <v>37088</v>
      </c>
      <c r="B1042" s="39">
        <v>1210.849976</v>
      </c>
      <c r="C1042" s="36">
        <f>IF(ISBLANK(B1043), "", GSPC[[#This Row],[Adj Close]]/B1043-1)</f>
        <v>-3.9731490075101128E-3</v>
      </c>
      <c r="D1042" s="37">
        <v>37088</v>
      </c>
      <c r="E1042"/>
      <c r="F1042" s="36" t="str">
        <f>IF(ISBLANK(E1043), "", Long0[[#This Row],[Adj Close]]/E1043-1)</f>
        <v/>
      </c>
      <c r="J1042" s="37">
        <v>37088</v>
      </c>
      <c r="K1042"/>
      <c r="L1042" s="36" t="str">
        <f>IF(ISBLANK(K1043),"",Long2[[#This Row],[Adj Close]]/K1043-1)</f>
        <v/>
      </c>
      <c r="M1042" s="29">
        <v>37088</v>
      </c>
      <c r="O1042" s="33" t="str">
        <f>IF(ISBLANK(N1043),"",Long3[[#This Row],[Adj Close]]/N1043-1)</f>
        <v/>
      </c>
      <c r="P1042" s="37">
        <v>37088</v>
      </c>
      <c r="R1042" s="36" t="str">
        <f>IF(ISBLANK(Q1043),"",Long4[[#This Row],[Adj Close]]/Q1043-1)</f>
        <v/>
      </c>
      <c r="V1042" s="37">
        <v>37088</v>
      </c>
      <c r="X1042" s="36" t="str">
        <f>IF(ISBLANK(W1043),"",Long6[[#This Row],[Adj Close]]/W1043-1)</f>
        <v/>
      </c>
      <c r="AH1042" s="37">
        <v>37088</v>
      </c>
      <c r="AJ1042" s="36" t="str">
        <f>IF(ISBLANK(AI1043),"",Short1[[#This Row],[Adj Close]]/AI1043-1)</f>
        <v/>
      </c>
      <c r="AK1042" s="29">
        <v>37088</v>
      </c>
      <c r="AM1042" s="33" t="str">
        <f>IF(ISBLANK(AL1043),"",Short2[[#This Row],[Adj Close]]/AL1043-1)</f>
        <v/>
      </c>
    </row>
    <row r="1043" spans="1:39" x14ac:dyDescent="0.25">
      <c r="A1043" s="37">
        <v>37081</v>
      </c>
      <c r="B1043" s="39">
        <v>1215.6800539999999</v>
      </c>
      <c r="C1043" s="36">
        <f>IF(ISBLANK(B1044), "", GSPC[[#This Row],[Adj Close]]/B1044-1)</f>
        <v>2.1073659879979223E-2</v>
      </c>
      <c r="D1043" s="37">
        <v>37081</v>
      </c>
      <c r="E1043"/>
      <c r="F1043" s="36" t="str">
        <f>IF(ISBLANK(E1044), "", Long0[[#This Row],[Adj Close]]/E1044-1)</f>
        <v/>
      </c>
      <c r="J1043" s="37">
        <v>37081</v>
      </c>
      <c r="K1043"/>
      <c r="L1043" s="36" t="str">
        <f>IF(ISBLANK(K1044),"",Long2[[#This Row],[Adj Close]]/K1044-1)</f>
        <v/>
      </c>
      <c r="M1043" s="29">
        <v>37081</v>
      </c>
      <c r="O1043" s="33" t="str">
        <f>IF(ISBLANK(N1044),"",Long3[[#This Row],[Adj Close]]/N1044-1)</f>
        <v/>
      </c>
      <c r="P1043" s="37">
        <v>37081</v>
      </c>
      <c r="R1043" s="36" t="str">
        <f>IF(ISBLANK(Q1044),"",Long4[[#This Row],[Adj Close]]/Q1044-1)</f>
        <v/>
      </c>
      <c r="V1043" s="37">
        <v>37081</v>
      </c>
      <c r="X1043" s="36" t="str">
        <f>IF(ISBLANK(W1044),"",Long6[[#This Row],[Adj Close]]/W1044-1)</f>
        <v/>
      </c>
      <c r="AH1043" s="37">
        <v>37081</v>
      </c>
      <c r="AJ1043" s="36" t="str">
        <f>IF(ISBLANK(AI1044),"",Short1[[#This Row],[Adj Close]]/AI1044-1)</f>
        <v/>
      </c>
      <c r="AK1043" s="29">
        <v>37081</v>
      </c>
      <c r="AM1043" s="33" t="str">
        <f>IF(ISBLANK(AL1044),"",Short2[[#This Row],[Adj Close]]/AL1044-1)</f>
        <v/>
      </c>
    </row>
    <row r="1044" spans="1:39" x14ac:dyDescent="0.25">
      <c r="A1044" s="37">
        <v>37074</v>
      </c>
      <c r="B1044" s="39">
        <v>1190.589966</v>
      </c>
      <c r="C1044" s="36">
        <f>IF(ISBLANK(B1045), "", GSPC[[#This Row],[Adj Close]]/B1045-1)</f>
        <v>-2.7597672995321454E-2</v>
      </c>
      <c r="D1044" s="37">
        <v>37074</v>
      </c>
      <c r="E1044"/>
      <c r="F1044" s="36" t="str">
        <f>IF(ISBLANK(E1045), "", Long0[[#This Row],[Adj Close]]/E1045-1)</f>
        <v/>
      </c>
      <c r="J1044" s="37">
        <v>37074</v>
      </c>
      <c r="K1044"/>
      <c r="L1044" s="36" t="str">
        <f>IF(ISBLANK(K1045),"",Long2[[#This Row],[Adj Close]]/K1045-1)</f>
        <v/>
      </c>
      <c r="M1044" s="29">
        <v>37074</v>
      </c>
      <c r="O1044" s="33" t="str">
        <f>IF(ISBLANK(N1045),"",Long3[[#This Row],[Adj Close]]/N1045-1)</f>
        <v/>
      </c>
      <c r="P1044" s="37">
        <v>37074</v>
      </c>
      <c r="R1044" s="36" t="str">
        <f>IF(ISBLANK(Q1045),"",Long4[[#This Row],[Adj Close]]/Q1045-1)</f>
        <v/>
      </c>
      <c r="V1044" s="37">
        <v>37074</v>
      </c>
      <c r="X1044" s="36" t="str">
        <f>IF(ISBLANK(W1045),"",Long6[[#This Row],[Adj Close]]/W1045-1)</f>
        <v/>
      </c>
      <c r="AH1044" s="37">
        <v>37074</v>
      </c>
      <c r="AJ1044" s="36" t="str">
        <f>IF(ISBLANK(AI1045),"",Short1[[#This Row],[Adj Close]]/AI1045-1)</f>
        <v/>
      </c>
      <c r="AK1044" s="29">
        <v>37074</v>
      </c>
      <c r="AM1044" s="33" t="str">
        <f>IF(ISBLANK(AL1045),"",Short2[[#This Row],[Adj Close]]/AL1045-1)</f>
        <v/>
      </c>
    </row>
    <row r="1045" spans="1:39" x14ac:dyDescent="0.25">
      <c r="A1045" s="37">
        <v>37067</v>
      </c>
      <c r="B1045" s="39">
        <v>1224.380005</v>
      </c>
      <c r="C1045" s="36">
        <f>IF(ISBLANK(B1046), "", GSPC[[#This Row],[Adj Close]]/B1046-1)</f>
        <v>-7.9158690904479467E-4</v>
      </c>
      <c r="D1045" s="37">
        <v>37067</v>
      </c>
      <c r="E1045"/>
      <c r="F1045" s="36" t="str">
        <f>IF(ISBLANK(E1046), "", Long0[[#This Row],[Adj Close]]/E1046-1)</f>
        <v/>
      </c>
      <c r="J1045" s="37">
        <v>37067</v>
      </c>
      <c r="K1045"/>
      <c r="L1045" s="36" t="str">
        <f>IF(ISBLANK(K1046),"",Long2[[#This Row],[Adj Close]]/K1046-1)</f>
        <v/>
      </c>
      <c r="M1045" s="29">
        <v>37067</v>
      </c>
      <c r="O1045" s="33" t="str">
        <f>IF(ISBLANK(N1046),"",Long3[[#This Row],[Adj Close]]/N1046-1)</f>
        <v/>
      </c>
      <c r="P1045" s="37">
        <v>37067</v>
      </c>
      <c r="R1045" s="36" t="str">
        <f>IF(ISBLANK(Q1046),"",Long4[[#This Row],[Adj Close]]/Q1046-1)</f>
        <v/>
      </c>
      <c r="V1045" s="37">
        <v>37067</v>
      </c>
      <c r="X1045" s="36" t="str">
        <f>IF(ISBLANK(W1046),"",Long6[[#This Row],[Adj Close]]/W1046-1)</f>
        <v/>
      </c>
      <c r="AH1045" s="37">
        <v>37067</v>
      </c>
      <c r="AJ1045" s="36" t="str">
        <f>IF(ISBLANK(AI1046),"",Short1[[#This Row],[Adj Close]]/AI1046-1)</f>
        <v/>
      </c>
      <c r="AK1045" s="29">
        <v>37067</v>
      </c>
      <c r="AM1045" s="33" t="str">
        <f>IF(ISBLANK(AL1046),"",Short2[[#This Row],[Adj Close]]/AL1046-1)</f>
        <v/>
      </c>
    </row>
    <row r="1046" spans="1:39" x14ac:dyDescent="0.25">
      <c r="A1046" s="37">
        <v>37060</v>
      </c>
      <c r="B1046" s="39">
        <v>1225.349976</v>
      </c>
      <c r="C1046" s="36">
        <f>IF(ISBLANK(B1047), "", GSPC[[#This Row],[Adj Close]]/B1047-1)</f>
        <v>9.0500272865956521E-3</v>
      </c>
      <c r="D1046" s="37">
        <v>37060</v>
      </c>
      <c r="E1046"/>
      <c r="F1046" s="36" t="str">
        <f>IF(ISBLANK(E1047), "", Long0[[#This Row],[Adj Close]]/E1047-1)</f>
        <v/>
      </c>
      <c r="J1046" s="37">
        <v>37060</v>
      </c>
      <c r="K1046"/>
      <c r="L1046" s="36" t="str">
        <f>IF(ISBLANK(K1047),"",Long2[[#This Row],[Adj Close]]/K1047-1)</f>
        <v/>
      </c>
      <c r="M1046" s="29">
        <v>37060</v>
      </c>
      <c r="O1046" s="33" t="str">
        <f>IF(ISBLANK(N1047),"",Long3[[#This Row],[Adj Close]]/N1047-1)</f>
        <v/>
      </c>
      <c r="P1046" s="37">
        <v>37060</v>
      </c>
      <c r="R1046" s="36" t="str">
        <f>IF(ISBLANK(Q1047),"",Long4[[#This Row],[Adj Close]]/Q1047-1)</f>
        <v/>
      </c>
      <c r="V1046" s="37">
        <v>37060</v>
      </c>
      <c r="X1046" s="36" t="str">
        <f>IF(ISBLANK(W1047),"",Long6[[#This Row],[Adj Close]]/W1047-1)</f>
        <v/>
      </c>
      <c r="AH1046" s="37">
        <v>37060</v>
      </c>
      <c r="AJ1046" s="36" t="str">
        <f>IF(ISBLANK(AI1047),"",Short1[[#This Row],[Adj Close]]/AI1047-1)</f>
        <v/>
      </c>
      <c r="AK1046" s="29">
        <v>37060</v>
      </c>
      <c r="AM1046" s="33" t="str">
        <f>IF(ISBLANK(AL1047),"",Short2[[#This Row],[Adj Close]]/AL1047-1)</f>
        <v/>
      </c>
    </row>
    <row r="1047" spans="1:39" x14ac:dyDescent="0.25">
      <c r="A1047" s="37">
        <v>37053</v>
      </c>
      <c r="B1047" s="39">
        <v>1214.3599850000001</v>
      </c>
      <c r="C1047" s="36">
        <f>IF(ISBLANK(B1048), "", GSPC[[#This Row],[Adj Close]]/B1048-1)</f>
        <v>-4.0001247122477102E-2</v>
      </c>
      <c r="D1047" s="37">
        <v>37053</v>
      </c>
      <c r="E1047"/>
      <c r="F1047" s="36" t="str">
        <f>IF(ISBLANK(E1048), "", Long0[[#This Row],[Adj Close]]/E1048-1)</f>
        <v/>
      </c>
      <c r="J1047" s="37">
        <v>37053</v>
      </c>
      <c r="K1047"/>
      <c r="L1047" s="36" t="str">
        <f>IF(ISBLANK(K1048),"",Long2[[#This Row],[Adj Close]]/K1048-1)</f>
        <v/>
      </c>
      <c r="M1047" s="29">
        <v>37053</v>
      </c>
      <c r="O1047" s="33" t="str">
        <f>IF(ISBLANK(N1048),"",Long3[[#This Row],[Adj Close]]/N1048-1)</f>
        <v/>
      </c>
      <c r="P1047" s="37">
        <v>37053</v>
      </c>
      <c r="R1047" s="36" t="str">
        <f>IF(ISBLANK(Q1048),"",Long4[[#This Row],[Adj Close]]/Q1048-1)</f>
        <v/>
      </c>
      <c r="V1047" s="37">
        <v>37053</v>
      </c>
      <c r="X1047" s="36" t="str">
        <f>IF(ISBLANK(W1048),"",Long6[[#This Row],[Adj Close]]/W1048-1)</f>
        <v/>
      </c>
      <c r="AH1047" s="37">
        <v>37053</v>
      </c>
      <c r="AJ1047" s="36" t="str">
        <f>IF(ISBLANK(AI1048),"",Short1[[#This Row],[Adj Close]]/AI1048-1)</f>
        <v/>
      </c>
      <c r="AK1047" s="29">
        <v>37053</v>
      </c>
      <c r="AM1047" s="33" t="str">
        <f>IF(ISBLANK(AL1048),"",Short2[[#This Row],[Adj Close]]/AL1048-1)</f>
        <v/>
      </c>
    </row>
    <row r="1048" spans="1:39" x14ac:dyDescent="0.25">
      <c r="A1048" s="37">
        <v>37046</v>
      </c>
      <c r="B1048" s="39">
        <v>1264.959961</v>
      </c>
      <c r="C1048" s="36">
        <f>IF(ISBLANK(B1049), "", GSPC[[#This Row],[Adj Close]]/B1049-1)</f>
        <v>3.4028864415533988E-3</v>
      </c>
      <c r="D1048" s="37">
        <v>37046</v>
      </c>
      <c r="E1048"/>
      <c r="F1048" s="36" t="str">
        <f>IF(ISBLANK(E1049), "", Long0[[#This Row],[Adj Close]]/E1049-1)</f>
        <v/>
      </c>
      <c r="J1048" s="37">
        <v>37046</v>
      </c>
      <c r="K1048"/>
      <c r="L1048" s="36" t="str">
        <f>IF(ISBLANK(K1049),"",Long2[[#This Row],[Adj Close]]/K1049-1)</f>
        <v/>
      </c>
      <c r="M1048" s="29">
        <v>37046</v>
      </c>
      <c r="O1048" s="33" t="str">
        <f>IF(ISBLANK(N1049),"",Long3[[#This Row],[Adj Close]]/N1049-1)</f>
        <v/>
      </c>
      <c r="P1048" s="37">
        <v>37046</v>
      </c>
      <c r="R1048" s="36" t="str">
        <f>IF(ISBLANK(Q1049),"",Long4[[#This Row],[Adj Close]]/Q1049-1)</f>
        <v/>
      </c>
      <c r="V1048" s="37">
        <v>37046</v>
      </c>
      <c r="X1048" s="36" t="str">
        <f>IF(ISBLANK(W1049),"",Long6[[#This Row],[Adj Close]]/W1049-1)</f>
        <v/>
      </c>
      <c r="AH1048" s="37">
        <v>37046</v>
      </c>
      <c r="AJ1048" s="36" t="str">
        <f>IF(ISBLANK(AI1049),"",Short1[[#This Row],[Adj Close]]/AI1049-1)</f>
        <v/>
      </c>
      <c r="AK1048" s="29">
        <v>37046</v>
      </c>
      <c r="AM1048" s="33" t="str">
        <f>IF(ISBLANK(AL1049),"",Short2[[#This Row],[Adj Close]]/AL1049-1)</f>
        <v/>
      </c>
    </row>
    <row r="1049" spans="1:39" x14ac:dyDescent="0.25">
      <c r="A1049" s="37">
        <v>37039</v>
      </c>
      <c r="B1049" s="39">
        <v>1260.670044</v>
      </c>
      <c r="C1049" s="36">
        <f>IF(ISBLANK(B1050), "", GSPC[[#This Row],[Adj Close]]/B1050-1)</f>
        <v>-1.3475315401067611E-2</v>
      </c>
      <c r="D1049" s="37">
        <v>37039</v>
      </c>
      <c r="E1049"/>
      <c r="F1049" s="36" t="str">
        <f>IF(ISBLANK(E1050), "", Long0[[#This Row],[Adj Close]]/E1050-1)</f>
        <v/>
      </c>
      <c r="J1049" s="37">
        <v>37039</v>
      </c>
      <c r="K1049"/>
      <c r="L1049" s="36" t="str">
        <f>IF(ISBLANK(K1050),"",Long2[[#This Row],[Adj Close]]/K1050-1)</f>
        <v/>
      </c>
      <c r="M1049" s="29">
        <v>37039</v>
      </c>
      <c r="O1049" s="33" t="str">
        <f>IF(ISBLANK(N1050),"",Long3[[#This Row],[Adj Close]]/N1050-1)</f>
        <v/>
      </c>
      <c r="P1049" s="37">
        <v>37039</v>
      </c>
      <c r="R1049" s="36" t="str">
        <f>IF(ISBLANK(Q1050),"",Long4[[#This Row],[Adj Close]]/Q1050-1)</f>
        <v/>
      </c>
      <c r="V1049" s="37">
        <v>37039</v>
      </c>
      <c r="X1049" s="36" t="str">
        <f>IF(ISBLANK(W1050),"",Long6[[#This Row],[Adj Close]]/W1050-1)</f>
        <v/>
      </c>
      <c r="AH1049" s="37">
        <v>37039</v>
      </c>
      <c r="AJ1049" s="36" t="str">
        <f>IF(ISBLANK(AI1050),"",Short1[[#This Row],[Adj Close]]/AI1050-1)</f>
        <v/>
      </c>
      <c r="AK1049" s="29">
        <v>37039</v>
      </c>
      <c r="AM1049" s="33" t="str">
        <f>IF(ISBLANK(AL1050),"",Short2[[#This Row],[Adj Close]]/AL1050-1)</f>
        <v/>
      </c>
    </row>
    <row r="1050" spans="1:39" x14ac:dyDescent="0.25">
      <c r="A1050" s="37">
        <v>37032</v>
      </c>
      <c r="B1050" s="39">
        <v>1277.8900149999999</v>
      </c>
      <c r="C1050" s="36">
        <f>IF(ISBLANK(B1051), "", GSPC[[#This Row],[Adj Close]]/B1051-1)</f>
        <v>-1.0890388576059062E-2</v>
      </c>
      <c r="D1050" s="37">
        <v>37032</v>
      </c>
      <c r="E1050"/>
      <c r="F1050" s="36" t="str">
        <f>IF(ISBLANK(E1051), "", Long0[[#This Row],[Adj Close]]/E1051-1)</f>
        <v/>
      </c>
      <c r="J1050" s="37">
        <v>37032</v>
      </c>
      <c r="K1050"/>
      <c r="L1050" s="36" t="str">
        <f>IF(ISBLANK(K1051),"",Long2[[#This Row],[Adj Close]]/K1051-1)</f>
        <v/>
      </c>
      <c r="M1050" s="29">
        <v>37032</v>
      </c>
      <c r="O1050" s="33" t="str">
        <f>IF(ISBLANK(N1051),"",Long3[[#This Row],[Adj Close]]/N1051-1)</f>
        <v/>
      </c>
      <c r="P1050" s="37">
        <v>37032</v>
      </c>
      <c r="R1050" s="36" t="str">
        <f>IF(ISBLANK(Q1051),"",Long4[[#This Row],[Adj Close]]/Q1051-1)</f>
        <v/>
      </c>
      <c r="V1050" s="37">
        <v>37032</v>
      </c>
      <c r="X1050" s="36" t="str">
        <f>IF(ISBLANK(W1051),"",Long6[[#This Row],[Adj Close]]/W1051-1)</f>
        <v/>
      </c>
      <c r="AH1050" s="37">
        <v>37032</v>
      </c>
      <c r="AJ1050" s="36" t="str">
        <f>IF(ISBLANK(AI1051),"",Short1[[#This Row],[Adj Close]]/AI1051-1)</f>
        <v/>
      </c>
      <c r="AK1050" s="29">
        <v>37032</v>
      </c>
      <c r="AM1050" s="33" t="str">
        <f>IF(ISBLANK(AL1051),"",Short2[[#This Row],[Adj Close]]/AL1051-1)</f>
        <v/>
      </c>
    </row>
    <row r="1051" spans="1:39" x14ac:dyDescent="0.25">
      <c r="A1051" s="37">
        <v>37025</v>
      </c>
      <c r="B1051" s="39">
        <v>1291.959961</v>
      </c>
      <c r="C1051" s="36">
        <f>IF(ISBLANK(B1052), "", GSPC[[#This Row],[Adj Close]]/B1052-1)</f>
        <v>3.716065680712477E-2</v>
      </c>
      <c r="D1051" s="37">
        <v>37025</v>
      </c>
      <c r="E1051"/>
      <c r="F1051" s="36" t="str">
        <f>IF(ISBLANK(E1052), "", Long0[[#This Row],[Adj Close]]/E1052-1)</f>
        <v/>
      </c>
      <c r="J1051" s="37">
        <v>37025</v>
      </c>
      <c r="K1051"/>
      <c r="L1051" s="36" t="str">
        <f>IF(ISBLANK(K1052),"",Long2[[#This Row],[Adj Close]]/K1052-1)</f>
        <v/>
      </c>
      <c r="M1051" s="29">
        <v>37025</v>
      </c>
      <c r="O1051" s="33" t="str">
        <f>IF(ISBLANK(N1052),"",Long3[[#This Row],[Adj Close]]/N1052-1)</f>
        <v/>
      </c>
      <c r="P1051" s="37">
        <v>37025</v>
      </c>
      <c r="R1051" s="36" t="str">
        <f>IF(ISBLANK(Q1052),"",Long4[[#This Row],[Adj Close]]/Q1052-1)</f>
        <v/>
      </c>
      <c r="V1051" s="37">
        <v>37025</v>
      </c>
      <c r="X1051" s="36" t="str">
        <f>IF(ISBLANK(W1052),"",Long6[[#This Row],[Adj Close]]/W1052-1)</f>
        <v/>
      </c>
      <c r="AH1051" s="37">
        <v>37025</v>
      </c>
      <c r="AJ1051" s="36" t="str">
        <f>IF(ISBLANK(AI1052),"",Short1[[#This Row],[Adj Close]]/AI1052-1)</f>
        <v/>
      </c>
      <c r="AK1051" s="29">
        <v>37025</v>
      </c>
      <c r="AM1051" s="33" t="str">
        <f>IF(ISBLANK(AL1052),"",Short2[[#This Row],[Adj Close]]/AL1052-1)</f>
        <v/>
      </c>
    </row>
    <row r="1052" spans="1:39" x14ac:dyDescent="0.25">
      <c r="A1052" s="37">
        <v>37018</v>
      </c>
      <c r="B1052" s="39">
        <v>1245.670044</v>
      </c>
      <c r="C1052" s="36">
        <f>IF(ISBLANK(B1053), "", GSPC[[#This Row],[Adj Close]]/B1053-1)</f>
        <v>-1.6532272165847517E-2</v>
      </c>
      <c r="D1052" s="37">
        <v>37018</v>
      </c>
      <c r="E1052"/>
      <c r="F1052" s="36" t="str">
        <f>IF(ISBLANK(E1053), "", Long0[[#This Row],[Adj Close]]/E1053-1)</f>
        <v/>
      </c>
      <c r="J1052" s="37">
        <v>37018</v>
      </c>
      <c r="K1052"/>
      <c r="L1052" s="36" t="str">
        <f>IF(ISBLANK(K1053),"",Long2[[#This Row],[Adj Close]]/K1053-1)</f>
        <v/>
      </c>
      <c r="M1052" s="29">
        <v>37018</v>
      </c>
      <c r="O1052" s="33" t="str">
        <f>IF(ISBLANK(N1053),"",Long3[[#This Row],[Adj Close]]/N1053-1)</f>
        <v/>
      </c>
      <c r="P1052" s="37">
        <v>37018</v>
      </c>
      <c r="R1052" s="36" t="str">
        <f>IF(ISBLANK(Q1053),"",Long4[[#This Row],[Adj Close]]/Q1053-1)</f>
        <v/>
      </c>
      <c r="V1052" s="37">
        <v>37018</v>
      </c>
      <c r="X1052" s="36" t="str">
        <f>IF(ISBLANK(W1053),"",Long6[[#This Row],[Adj Close]]/W1053-1)</f>
        <v/>
      </c>
      <c r="AH1052" s="37">
        <v>37018</v>
      </c>
      <c r="AJ1052" s="36" t="str">
        <f>IF(ISBLANK(AI1053),"",Short1[[#This Row],[Adj Close]]/AI1053-1)</f>
        <v/>
      </c>
      <c r="AK1052" s="29">
        <v>37018</v>
      </c>
      <c r="AM1052" s="33" t="str">
        <f>IF(ISBLANK(AL1053),"",Short2[[#This Row],[Adj Close]]/AL1053-1)</f>
        <v/>
      </c>
    </row>
    <row r="1053" spans="1:39" x14ac:dyDescent="0.25">
      <c r="A1053" s="37">
        <v>37011</v>
      </c>
      <c r="B1053" s="39">
        <v>1266.6099850000001</v>
      </c>
      <c r="C1053" s="36">
        <f>IF(ISBLANK(B1054), "", GSPC[[#This Row],[Adj Close]]/B1054-1)</f>
        <v>1.0821543808901879E-2</v>
      </c>
      <c r="D1053" s="37">
        <v>37011</v>
      </c>
      <c r="E1053"/>
      <c r="F1053" s="36" t="str">
        <f>IF(ISBLANK(E1054), "", Long0[[#This Row],[Adj Close]]/E1054-1)</f>
        <v/>
      </c>
      <c r="J1053" s="37">
        <v>37011</v>
      </c>
      <c r="K1053"/>
      <c r="L1053" s="36" t="str">
        <f>IF(ISBLANK(K1054),"",Long2[[#This Row],[Adj Close]]/K1054-1)</f>
        <v/>
      </c>
      <c r="M1053" s="29">
        <v>37011</v>
      </c>
      <c r="O1053" s="33" t="str">
        <f>IF(ISBLANK(N1054),"",Long3[[#This Row],[Adj Close]]/N1054-1)</f>
        <v/>
      </c>
      <c r="P1053" s="37">
        <v>37011</v>
      </c>
      <c r="R1053" s="36" t="str">
        <f>IF(ISBLANK(Q1054),"",Long4[[#This Row],[Adj Close]]/Q1054-1)</f>
        <v/>
      </c>
      <c r="V1053" s="37">
        <v>37011</v>
      </c>
      <c r="X1053" s="36" t="str">
        <f>IF(ISBLANK(W1054),"",Long6[[#This Row],[Adj Close]]/W1054-1)</f>
        <v/>
      </c>
      <c r="AH1053" s="37">
        <v>37011</v>
      </c>
      <c r="AJ1053" s="36" t="str">
        <f>IF(ISBLANK(AI1054),"",Short1[[#This Row],[Adj Close]]/AI1054-1)</f>
        <v/>
      </c>
      <c r="AK1053" s="29">
        <v>37011</v>
      </c>
      <c r="AM1053" s="33" t="str">
        <f>IF(ISBLANK(AL1054),"",Short2[[#This Row],[Adj Close]]/AL1054-1)</f>
        <v/>
      </c>
    </row>
    <row r="1054" spans="1:39" x14ac:dyDescent="0.25">
      <c r="A1054" s="37">
        <v>37004</v>
      </c>
      <c r="B1054" s="39">
        <v>1253.0500489999999</v>
      </c>
      <c r="C1054" s="36">
        <f>IF(ISBLANK(B1055), "", GSPC[[#This Row],[Adj Close]]/B1055-1)</f>
        <v>8.1015536549509104E-3</v>
      </c>
      <c r="D1054" s="37">
        <v>37004</v>
      </c>
      <c r="E1054"/>
      <c r="F1054" s="36" t="str">
        <f>IF(ISBLANK(E1055), "", Long0[[#This Row],[Adj Close]]/E1055-1)</f>
        <v/>
      </c>
      <c r="J1054" s="37">
        <v>37004</v>
      </c>
      <c r="K1054"/>
      <c r="L1054" s="36" t="str">
        <f>IF(ISBLANK(K1055),"",Long2[[#This Row],[Adj Close]]/K1055-1)</f>
        <v/>
      </c>
      <c r="M1054" s="29">
        <v>37004</v>
      </c>
      <c r="O1054" s="33" t="str">
        <f>IF(ISBLANK(N1055),"",Long3[[#This Row],[Adj Close]]/N1055-1)</f>
        <v/>
      </c>
      <c r="P1054" s="37">
        <v>37004</v>
      </c>
      <c r="R1054" s="36" t="str">
        <f>IF(ISBLANK(Q1055),"",Long4[[#This Row],[Adj Close]]/Q1055-1)</f>
        <v/>
      </c>
      <c r="V1054" s="37">
        <v>37004</v>
      </c>
      <c r="X1054" s="36" t="str">
        <f>IF(ISBLANK(W1055),"",Long6[[#This Row],[Adj Close]]/W1055-1)</f>
        <v/>
      </c>
      <c r="AH1054" s="37">
        <v>37004</v>
      </c>
      <c r="AJ1054" s="36" t="str">
        <f>IF(ISBLANK(AI1055),"",Short1[[#This Row],[Adj Close]]/AI1055-1)</f>
        <v/>
      </c>
      <c r="AK1054" s="29">
        <v>37004</v>
      </c>
      <c r="AM1054" s="33" t="str">
        <f>IF(ISBLANK(AL1055),"",Short2[[#This Row],[Adj Close]]/AL1055-1)</f>
        <v/>
      </c>
    </row>
    <row r="1055" spans="1:39" x14ac:dyDescent="0.25">
      <c r="A1055" s="37">
        <v>36997</v>
      </c>
      <c r="B1055" s="39">
        <v>1242.9799800000001</v>
      </c>
      <c r="C1055" s="36">
        <f>IF(ISBLANK(B1056), "", GSPC[[#This Row],[Adj Close]]/B1056-1)</f>
        <v>5.0257693282636406E-2</v>
      </c>
      <c r="D1055" s="37">
        <v>36997</v>
      </c>
      <c r="E1055"/>
      <c r="F1055" s="36" t="str">
        <f>IF(ISBLANK(E1056), "", Long0[[#This Row],[Adj Close]]/E1056-1)</f>
        <v/>
      </c>
      <c r="J1055" s="37">
        <v>36997</v>
      </c>
      <c r="K1055"/>
      <c r="L1055" s="36" t="str">
        <f>IF(ISBLANK(K1056),"",Long2[[#This Row],[Adj Close]]/K1056-1)</f>
        <v/>
      </c>
      <c r="M1055" s="29">
        <v>36997</v>
      </c>
      <c r="O1055" s="33" t="str">
        <f>IF(ISBLANK(N1056),"",Long3[[#This Row],[Adj Close]]/N1056-1)</f>
        <v/>
      </c>
      <c r="P1055" s="37">
        <v>36997</v>
      </c>
      <c r="R1055" s="36" t="str">
        <f>IF(ISBLANK(Q1056),"",Long4[[#This Row],[Adj Close]]/Q1056-1)</f>
        <v/>
      </c>
      <c r="V1055" s="37">
        <v>36997</v>
      </c>
      <c r="X1055" s="36" t="str">
        <f>IF(ISBLANK(W1056),"",Long6[[#This Row],[Adj Close]]/W1056-1)</f>
        <v/>
      </c>
      <c r="AH1055" s="37">
        <v>36997</v>
      </c>
      <c r="AJ1055" s="36" t="str">
        <f>IF(ISBLANK(AI1056),"",Short1[[#This Row],[Adj Close]]/AI1056-1)</f>
        <v/>
      </c>
      <c r="AK1055" s="29">
        <v>36997</v>
      </c>
      <c r="AM1055" s="33" t="str">
        <f>IF(ISBLANK(AL1056),"",Short2[[#This Row],[Adj Close]]/AL1056-1)</f>
        <v/>
      </c>
    </row>
    <row r="1056" spans="1:39" x14ac:dyDescent="0.25">
      <c r="A1056" s="37">
        <v>36990</v>
      </c>
      <c r="B1056" s="39">
        <v>1183.5</v>
      </c>
      <c r="C1056" s="36">
        <f>IF(ISBLANK(B1057), "", GSPC[[#This Row],[Adj Close]]/B1057-1)</f>
        <v>4.880226807571364E-2</v>
      </c>
      <c r="D1056" s="37">
        <v>36990</v>
      </c>
      <c r="E1056"/>
      <c r="F1056" s="36" t="str">
        <f>IF(ISBLANK(E1057), "", Long0[[#This Row],[Adj Close]]/E1057-1)</f>
        <v/>
      </c>
      <c r="J1056" s="37">
        <v>36990</v>
      </c>
      <c r="K1056"/>
      <c r="L1056" s="36" t="str">
        <f>IF(ISBLANK(K1057),"",Long2[[#This Row],[Adj Close]]/K1057-1)</f>
        <v/>
      </c>
      <c r="M1056" s="29">
        <v>36990</v>
      </c>
      <c r="O1056" s="33" t="str">
        <f>IF(ISBLANK(N1057),"",Long3[[#This Row],[Adj Close]]/N1057-1)</f>
        <v/>
      </c>
      <c r="P1056" s="37">
        <v>36990</v>
      </c>
      <c r="R1056" s="36" t="str">
        <f>IF(ISBLANK(Q1057),"",Long4[[#This Row],[Adj Close]]/Q1057-1)</f>
        <v/>
      </c>
      <c r="V1056" s="37">
        <v>36990</v>
      </c>
      <c r="X1056" s="36" t="str">
        <f>IF(ISBLANK(W1057),"",Long6[[#This Row],[Adj Close]]/W1057-1)</f>
        <v/>
      </c>
      <c r="AH1056" s="37">
        <v>36990</v>
      </c>
      <c r="AJ1056" s="36" t="str">
        <f>IF(ISBLANK(AI1057),"",Short1[[#This Row],[Adj Close]]/AI1057-1)</f>
        <v/>
      </c>
      <c r="AK1056" s="29">
        <v>36990</v>
      </c>
      <c r="AM1056" s="33" t="str">
        <f>IF(ISBLANK(AL1057),"",Short2[[#This Row],[Adj Close]]/AL1057-1)</f>
        <v/>
      </c>
    </row>
    <row r="1057" spans="1:39" x14ac:dyDescent="0.25">
      <c r="A1057" s="37">
        <v>36983</v>
      </c>
      <c r="B1057" s="39">
        <v>1128.4300539999999</v>
      </c>
      <c r="C1057" s="36">
        <f>IF(ISBLANK(B1058), "", GSPC[[#This Row],[Adj Close]]/B1058-1)</f>
        <v>-2.7492095532867689E-2</v>
      </c>
      <c r="D1057" s="37">
        <v>36983</v>
      </c>
      <c r="E1057"/>
      <c r="F1057" s="36" t="str">
        <f>IF(ISBLANK(E1058), "", Long0[[#This Row],[Adj Close]]/E1058-1)</f>
        <v/>
      </c>
      <c r="J1057" s="37">
        <v>36983</v>
      </c>
      <c r="K1057"/>
      <c r="L1057" s="36" t="str">
        <f>IF(ISBLANK(K1058),"",Long2[[#This Row],[Adj Close]]/K1058-1)</f>
        <v/>
      </c>
      <c r="M1057" s="29">
        <v>36983</v>
      </c>
      <c r="O1057" s="33" t="str">
        <f>IF(ISBLANK(N1058),"",Long3[[#This Row],[Adj Close]]/N1058-1)</f>
        <v/>
      </c>
      <c r="P1057" s="37">
        <v>36983</v>
      </c>
      <c r="R1057" s="36" t="str">
        <f>IF(ISBLANK(Q1058),"",Long4[[#This Row],[Adj Close]]/Q1058-1)</f>
        <v/>
      </c>
      <c r="V1057" s="37">
        <v>36983</v>
      </c>
      <c r="X1057" s="36" t="str">
        <f>IF(ISBLANK(W1058),"",Long6[[#This Row],[Adj Close]]/W1058-1)</f>
        <v/>
      </c>
      <c r="AH1057" s="37">
        <v>36983</v>
      </c>
      <c r="AJ1057" s="36" t="str">
        <f>IF(ISBLANK(AI1058),"",Short1[[#This Row],[Adj Close]]/AI1058-1)</f>
        <v/>
      </c>
      <c r="AK1057" s="29">
        <v>36983</v>
      </c>
      <c r="AM1057" s="33" t="str">
        <f>IF(ISBLANK(AL1058),"",Short2[[#This Row],[Adj Close]]/AL1058-1)</f>
        <v/>
      </c>
    </row>
    <row r="1058" spans="1:39" x14ac:dyDescent="0.25">
      <c r="A1058" s="37">
        <v>36976</v>
      </c>
      <c r="B1058" s="39">
        <v>1160.329956</v>
      </c>
      <c r="C1058" s="36">
        <f>IF(ISBLANK(B1059), "", GSPC[[#This Row],[Adj Close]]/B1059-1)</f>
        <v>1.7985138828900959E-2</v>
      </c>
      <c r="D1058" s="37">
        <v>36976</v>
      </c>
      <c r="E1058"/>
      <c r="F1058" s="36" t="str">
        <f>IF(ISBLANK(E1059), "", Long0[[#This Row],[Adj Close]]/E1059-1)</f>
        <v/>
      </c>
      <c r="J1058" s="37">
        <v>36976</v>
      </c>
      <c r="K1058"/>
      <c r="L1058" s="36" t="str">
        <f>IF(ISBLANK(K1059),"",Long2[[#This Row],[Adj Close]]/K1059-1)</f>
        <v/>
      </c>
      <c r="M1058" s="29">
        <v>36976</v>
      </c>
      <c r="O1058" s="33" t="str">
        <f>IF(ISBLANK(N1059),"",Long3[[#This Row],[Adj Close]]/N1059-1)</f>
        <v/>
      </c>
      <c r="P1058" s="37">
        <v>36976</v>
      </c>
      <c r="R1058" s="36" t="str">
        <f>IF(ISBLANK(Q1059),"",Long4[[#This Row],[Adj Close]]/Q1059-1)</f>
        <v/>
      </c>
      <c r="V1058" s="37">
        <v>36976</v>
      </c>
      <c r="X1058" s="36" t="str">
        <f>IF(ISBLANK(W1059),"",Long6[[#This Row],[Adj Close]]/W1059-1)</f>
        <v/>
      </c>
      <c r="AH1058" s="37">
        <v>36976</v>
      </c>
      <c r="AJ1058" s="36" t="str">
        <f>IF(ISBLANK(AI1059),"",Short1[[#This Row],[Adj Close]]/AI1059-1)</f>
        <v/>
      </c>
      <c r="AK1058" s="29">
        <v>36976</v>
      </c>
      <c r="AM1058" s="33" t="str">
        <f>IF(ISBLANK(AL1059),"",Short2[[#This Row],[Adj Close]]/AL1059-1)</f>
        <v/>
      </c>
    </row>
    <row r="1059" spans="1:39" x14ac:dyDescent="0.25">
      <c r="A1059" s="37">
        <v>36969</v>
      </c>
      <c r="B1059" s="39">
        <v>1139.829956</v>
      </c>
      <c r="C1059" s="36">
        <f>IF(ISBLANK(B1060), "", GSPC[[#This Row],[Adj Close]]/B1060-1)</f>
        <v>-9.3001249252920859E-3</v>
      </c>
      <c r="D1059" s="37">
        <v>36969</v>
      </c>
      <c r="E1059"/>
      <c r="F1059" s="36" t="str">
        <f>IF(ISBLANK(E1060), "", Long0[[#This Row],[Adj Close]]/E1060-1)</f>
        <v/>
      </c>
      <c r="J1059" s="37">
        <v>36969</v>
      </c>
      <c r="K1059"/>
      <c r="L1059" s="36" t="str">
        <f>IF(ISBLANK(K1060),"",Long2[[#This Row],[Adj Close]]/K1060-1)</f>
        <v/>
      </c>
      <c r="M1059" s="29">
        <v>36969</v>
      </c>
      <c r="O1059" s="33" t="str">
        <f>IF(ISBLANK(N1060),"",Long3[[#This Row],[Adj Close]]/N1060-1)</f>
        <v/>
      </c>
      <c r="P1059" s="37">
        <v>36969</v>
      </c>
      <c r="R1059" s="36" t="str">
        <f>IF(ISBLANK(Q1060),"",Long4[[#This Row],[Adj Close]]/Q1060-1)</f>
        <v/>
      </c>
      <c r="V1059" s="37">
        <v>36969</v>
      </c>
      <c r="X1059" s="36" t="str">
        <f>IF(ISBLANK(W1060),"",Long6[[#This Row],[Adj Close]]/W1060-1)</f>
        <v/>
      </c>
      <c r="AH1059" s="37">
        <v>36969</v>
      </c>
      <c r="AJ1059" s="36" t="str">
        <f>IF(ISBLANK(AI1060),"",Short1[[#This Row],[Adj Close]]/AI1060-1)</f>
        <v/>
      </c>
      <c r="AK1059" s="29">
        <v>36969</v>
      </c>
      <c r="AM1059" s="33" t="str">
        <f>IF(ISBLANK(AL1060),"",Short2[[#This Row],[Adj Close]]/AL1060-1)</f>
        <v/>
      </c>
    </row>
    <row r="1060" spans="1:39" x14ac:dyDescent="0.25">
      <c r="A1060" s="37">
        <v>36962</v>
      </c>
      <c r="B1060" s="39">
        <v>1150.530029</v>
      </c>
      <c r="C1060" s="36">
        <f>IF(ISBLANK(B1061), "", GSPC[[#This Row],[Adj Close]]/B1061-1)</f>
        <v>-6.7203395471980842E-2</v>
      </c>
      <c r="D1060" s="37">
        <v>36962</v>
      </c>
      <c r="E1060"/>
      <c r="F1060" s="36" t="str">
        <f>IF(ISBLANK(E1061), "", Long0[[#This Row],[Adj Close]]/E1061-1)</f>
        <v/>
      </c>
      <c r="J1060" s="37">
        <v>36962</v>
      </c>
      <c r="K1060"/>
      <c r="L1060" s="36" t="str">
        <f>IF(ISBLANK(K1061),"",Long2[[#This Row],[Adj Close]]/K1061-1)</f>
        <v/>
      </c>
      <c r="M1060" s="29">
        <v>36962</v>
      </c>
      <c r="O1060" s="33" t="str">
        <f>IF(ISBLANK(N1061),"",Long3[[#This Row],[Adj Close]]/N1061-1)</f>
        <v/>
      </c>
      <c r="P1060" s="37">
        <v>36962</v>
      </c>
      <c r="R1060" s="36" t="str">
        <f>IF(ISBLANK(Q1061),"",Long4[[#This Row],[Adj Close]]/Q1061-1)</f>
        <v/>
      </c>
      <c r="V1060" s="37">
        <v>36962</v>
      </c>
      <c r="X1060" s="36" t="str">
        <f>IF(ISBLANK(W1061),"",Long6[[#This Row],[Adj Close]]/W1061-1)</f>
        <v/>
      </c>
      <c r="AH1060" s="37">
        <v>36962</v>
      </c>
      <c r="AJ1060" s="36" t="str">
        <f>IF(ISBLANK(AI1061),"",Short1[[#This Row],[Adj Close]]/AI1061-1)</f>
        <v/>
      </c>
      <c r="AK1060" s="29">
        <v>36962</v>
      </c>
      <c r="AM1060" s="33" t="str">
        <f>IF(ISBLANK(AL1061),"",Short2[[#This Row],[Adj Close]]/AL1061-1)</f>
        <v/>
      </c>
    </row>
    <row r="1061" spans="1:39" x14ac:dyDescent="0.25">
      <c r="A1061" s="37">
        <v>36955</v>
      </c>
      <c r="B1061" s="39">
        <v>1233.420044</v>
      </c>
      <c r="C1061" s="36">
        <f>IF(ISBLANK(B1062), "", GSPC[[#This Row],[Adj Close]]/B1062-1)</f>
        <v>-6.1580155791429725E-4</v>
      </c>
      <c r="D1061" s="37">
        <v>36955</v>
      </c>
      <c r="E1061"/>
      <c r="F1061" s="36" t="str">
        <f>IF(ISBLANK(E1062), "", Long0[[#This Row],[Adj Close]]/E1062-1)</f>
        <v/>
      </c>
      <c r="J1061" s="37">
        <v>36955</v>
      </c>
      <c r="K1061"/>
      <c r="L1061" s="36" t="str">
        <f>IF(ISBLANK(K1062),"",Long2[[#This Row],[Adj Close]]/K1062-1)</f>
        <v/>
      </c>
      <c r="M1061" s="29">
        <v>36955</v>
      </c>
      <c r="O1061" s="33" t="str">
        <f>IF(ISBLANK(N1062),"",Long3[[#This Row],[Adj Close]]/N1062-1)</f>
        <v/>
      </c>
      <c r="P1061" s="37">
        <v>36955</v>
      </c>
      <c r="R1061" s="36" t="str">
        <f>IF(ISBLANK(Q1062),"",Long4[[#This Row],[Adj Close]]/Q1062-1)</f>
        <v/>
      </c>
      <c r="V1061" s="37">
        <v>36955</v>
      </c>
      <c r="X1061" s="36" t="str">
        <f>IF(ISBLANK(W1062),"",Long6[[#This Row],[Adj Close]]/W1062-1)</f>
        <v/>
      </c>
      <c r="AH1061" s="37">
        <v>36955</v>
      </c>
      <c r="AJ1061" s="36" t="str">
        <f>IF(ISBLANK(AI1062),"",Short1[[#This Row],[Adj Close]]/AI1062-1)</f>
        <v/>
      </c>
      <c r="AK1061" s="29">
        <v>36955</v>
      </c>
      <c r="AM1061" s="33" t="str">
        <f>IF(ISBLANK(AL1062),"",Short2[[#This Row],[Adj Close]]/AL1062-1)</f>
        <v/>
      </c>
    </row>
    <row r="1062" spans="1:39" x14ac:dyDescent="0.25">
      <c r="A1062" s="37">
        <v>36948</v>
      </c>
      <c r="B1062" s="39">
        <v>1234.1800539999999</v>
      </c>
      <c r="C1062" s="36">
        <f>IF(ISBLANK(B1063), "", GSPC[[#This Row],[Adj Close]]/B1063-1)</f>
        <v>-9.3749948955942353E-3</v>
      </c>
      <c r="D1062" s="37">
        <v>36948</v>
      </c>
      <c r="E1062"/>
      <c r="F1062" s="36" t="str">
        <f>IF(ISBLANK(E1063), "", Long0[[#This Row],[Adj Close]]/E1063-1)</f>
        <v/>
      </c>
      <c r="J1062" s="37">
        <v>36948</v>
      </c>
      <c r="K1062"/>
      <c r="L1062" s="36" t="str">
        <f>IF(ISBLANK(K1063),"",Long2[[#This Row],[Adj Close]]/K1063-1)</f>
        <v/>
      </c>
      <c r="M1062" s="29">
        <v>36948</v>
      </c>
      <c r="O1062" s="33" t="str">
        <f>IF(ISBLANK(N1063),"",Long3[[#This Row],[Adj Close]]/N1063-1)</f>
        <v/>
      </c>
      <c r="P1062" s="37">
        <v>36948</v>
      </c>
      <c r="R1062" s="36" t="str">
        <f>IF(ISBLANK(Q1063),"",Long4[[#This Row],[Adj Close]]/Q1063-1)</f>
        <v/>
      </c>
      <c r="V1062" s="37">
        <v>36948</v>
      </c>
      <c r="X1062" s="36" t="str">
        <f>IF(ISBLANK(W1063),"",Long6[[#This Row],[Adj Close]]/W1063-1)</f>
        <v/>
      </c>
      <c r="AH1062" s="37">
        <v>36948</v>
      </c>
      <c r="AJ1062" s="36" t="str">
        <f>IF(ISBLANK(AI1063),"",Short1[[#This Row],[Adj Close]]/AI1063-1)</f>
        <v/>
      </c>
      <c r="AK1062" s="29">
        <v>36948</v>
      </c>
      <c r="AM1062" s="33" t="str">
        <f>IF(ISBLANK(AL1063),"",Short2[[#This Row],[Adj Close]]/AL1063-1)</f>
        <v/>
      </c>
    </row>
    <row r="1063" spans="1:39" x14ac:dyDescent="0.25">
      <c r="A1063" s="37">
        <v>36941</v>
      </c>
      <c r="B1063" s="39">
        <v>1245.8599850000001</v>
      </c>
      <c r="C1063" s="36">
        <f>IF(ISBLANK(B1064), "", GSPC[[#This Row],[Adj Close]]/B1064-1)</f>
        <v>-4.2772769555515122E-2</v>
      </c>
      <c r="D1063" s="37">
        <v>36941</v>
      </c>
      <c r="E1063"/>
      <c r="F1063" s="36" t="str">
        <f>IF(ISBLANK(E1064), "", Long0[[#This Row],[Adj Close]]/E1064-1)</f>
        <v/>
      </c>
      <c r="J1063" s="37">
        <v>36941</v>
      </c>
      <c r="K1063"/>
      <c r="L1063" s="36" t="str">
        <f>IF(ISBLANK(K1064),"",Long2[[#This Row],[Adj Close]]/K1064-1)</f>
        <v/>
      </c>
      <c r="M1063" s="29">
        <v>36941</v>
      </c>
      <c r="O1063" s="33" t="str">
        <f>IF(ISBLANK(N1064),"",Long3[[#This Row],[Adj Close]]/N1064-1)</f>
        <v/>
      </c>
      <c r="P1063" s="37">
        <v>36941</v>
      </c>
      <c r="R1063" s="36" t="str">
        <f>IF(ISBLANK(Q1064),"",Long4[[#This Row],[Adj Close]]/Q1064-1)</f>
        <v/>
      </c>
      <c r="V1063" s="37">
        <v>36941</v>
      </c>
      <c r="X1063" s="36" t="str">
        <f>IF(ISBLANK(W1064),"",Long6[[#This Row],[Adj Close]]/W1064-1)</f>
        <v/>
      </c>
      <c r="AH1063" s="37">
        <v>36941</v>
      </c>
      <c r="AJ1063" s="36" t="str">
        <f>IF(ISBLANK(AI1064),"",Short1[[#This Row],[Adj Close]]/AI1064-1)</f>
        <v/>
      </c>
      <c r="AK1063" s="29">
        <v>36941</v>
      </c>
      <c r="AM1063" s="33" t="str">
        <f>IF(ISBLANK(AL1064),"",Short2[[#This Row],[Adj Close]]/AL1064-1)</f>
        <v/>
      </c>
    </row>
    <row r="1064" spans="1:39" x14ac:dyDescent="0.25">
      <c r="A1064" s="37">
        <v>36934</v>
      </c>
      <c r="B1064" s="39">
        <v>1301.530029</v>
      </c>
      <c r="C1064" s="36">
        <f>IF(ISBLANK(B1065), "", GSPC[[#This Row],[Adj Close]]/B1065-1)</f>
        <v>-1.0062658507540068E-2</v>
      </c>
      <c r="D1064" s="37">
        <v>36934</v>
      </c>
      <c r="E1064"/>
      <c r="F1064" s="36" t="str">
        <f>IF(ISBLANK(E1065), "", Long0[[#This Row],[Adj Close]]/E1065-1)</f>
        <v/>
      </c>
      <c r="J1064" s="37">
        <v>36934</v>
      </c>
      <c r="K1064"/>
      <c r="L1064" s="36" t="str">
        <f>IF(ISBLANK(K1065),"",Long2[[#This Row],[Adj Close]]/K1065-1)</f>
        <v/>
      </c>
      <c r="M1064" s="29">
        <v>36934</v>
      </c>
      <c r="O1064" s="33" t="str">
        <f>IF(ISBLANK(N1065),"",Long3[[#This Row],[Adj Close]]/N1065-1)</f>
        <v/>
      </c>
      <c r="P1064" s="37">
        <v>36934</v>
      </c>
      <c r="R1064" s="36" t="str">
        <f>IF(ISBLANK(Q1065),"",Long4[[#This Row],[Adj Close]]/Q1065-1)</f>
        <v/>
      </c>
      <c r="V1064" s="37">
        <v>36934</v>
      </c>
      <c r="X1064" s="36" t="str">
        <f>IF(ISBLANK(W1065),"",Long6[[#This Row],[Adj Close]]/W1065-1)</f>
        <v/>
      </c>
      <c r="AH1064" s="37">
        <v>36934</v>
      </c>
      <c r="AJ1064" s="36" t="str">
        <f>IF(ISBLANK(AI1065),"",Short1[[#This Row],[Adj Close]]/AI1065-1)</f>
        <v/>
      </c>
      <c r="AK1064" s="29">
        <v>36934</v>
      </c>
      <c r="AM1064" s="33" t="str">
        <f>IF(ISBLANK(AL1065),"",Short2[[#This Row],[Adj Close]]/AL1065-1)</f>
        <v/>
      </c>
    </row>
    <row r="1065" spans="1:39" x14ac:dyDescent="0.25">
      <c r="A1065" s="37">
        <v>36927</v>
      </c>
      <c r="B1065" s="39">
        <v>1314.76001</v>
      </c>
      <c r="C1065" s="36">
        <f>IF(ISBLANK(B1066), "", GSPC[[#This Row],[Adj Close]]/B1066-1)</f>
        <v>-2.5721180719774583E-2</v>
      </c>
      <c r="D1065" s="37">
        <v>36927</v>
      </c>
      <c r="E1065"/>
      <c r="F1065" s="36" t="str">
        <f>IF(ISBLANK(E1066), "", Long0[[#This Row],[Adj Close]]/E1066-1)</f>
        <v/>
      </c>
      <c r="J1065" s="37">
        <v>36927</v>
      </c>
      <c r="K1065"/>
      <c r="L1065" s="36" t="str">
        <f>IF(ISBLANK(K1066),"",Long2[[#This Row],[Adj Close]]/K1066-1)</f>
        <v/>
      </c>
      <c r="M1065" s="29">
        <v>36927</v>
      </c>
      <c r="O1065" s="33" t="str">
        <f>IF(ISBLANK(N1066),"",Long3[[#This Row],[Adj Close]]/N1066-1)</f>
        <v/>
      </c>
      <c r="P1065" s="37">
        <v>36927</v>
      </c>
      <c r="R1065" s="36" t="str">
        <f>IF(ISBLANK(Q1066),"",Long4[[#This Row],[Adj Close]]/Q1066-1)</f>
        <v/>
      </c>
      <c r="V1065" s="37">
        <v>36927</v>
      </c>
      <c r="X1065" s="36" t="str">
        <f>IF(ISBLANK(W1066),"",Long6[[#This Row],[Adj Close]]/W1066-1)</f>
        <v/>
      </c>
      <c r="AH1065" s="37">
        <v>36927</v>
      </c>
      <c r="AJ1065" s="36" t="str">
        <f>IF(ISBLANK(AI1066),"",Short1[[#This Row],[Adj Close]]/AI1066-1)</f>
        <v/>
      </c>
      <c r="AK1065" s="29">
        <v>36927</v>
      </c>
      <c r="AM1065" s="33" t="str">
        <f>IF(ISBLANK(AL1066),"",Short2[[#This Row],[Adj Close]]/AL1066-1)</f>
        <v/>
      </c>
    </row>
    <row r="1066" spans="1:39" x14ac:dyDescent="0.25">
      <c r="A1066" s="37">
        <v>36920</v>
      </c>
      <c r="B1066" s="39">
        <v>1349.469971</v>
      </c>
      <c r="C1066" s="36">
        <f>IF(ISBLANK(B1067), "", GSPC[[#This Row],[Adj Close]]/B1067-1)</f>
        <v>-4.0444150693209613E-3</v>
      </c>
      <c r="D1066" s="37">
        <v>36920</v>
      </c>
      <c r="E1066"/>
      <c r="F1066" s="36" t="str">
        <f>IF(ISBLANK(E1067), "", Long0[[#This Row],[Adj Close]]/E1067-1)</f>
        <v/>
      </c>
      <c r="J1066" s="37">
        <v>36920</v>
      </c>
      <c r="K1066"/>
      <c r="L1066" s="36" t="str">
        <f>IF(ISBLANK(K1067),"",Long2[[#This Row],[Adj Close]]/K1067-1)</f>
        <v/>
      </c>
      <c r="M1066" s="29">
        <v>36920</v>
      </c>
      <c r="O1066" s="33" t="str">
        <f>IF(ISBLANK(N1067),"",Long3[[#This Row],[Adj Close]]/N1067-1)</f>
        <v/>
      </c>
      <c r="P1066" s="37">
        <v>36920</v>
      </c>
      <c r="R1066" s="36" t="str">
        <f>IF(ISBLANK(Q1067),"",Long4[[#This Row],[Adj Close]]/Q1067-1)</f>
        <v/>
      </c>
      <c r="V1066" s="37">
        <v>36920</v>
      </c>
      <c r="X1066" s="36" t="str">
        <f>IF(ISBLANK(W1067),"",Long6[[#This Row],[Adj Close]]/W1067-1)</f>
        <v/>
      </c>
      <c r="AH1066" s="37">
        <v>36920</v>
      </c>
      <c r="AJ1066" s="36" t="str">
        <f>IF(ISBLANK(AI1067),"",Short1[[#This Row],[Adj Close]]/AI1067-1)</f>
        <v/>
      </c>
      <c r="AK1066" s="29">
        <v>36920</v>
      </c>
      <c r="AM1066" s="33" t="str">
        <f>IF(ISBLANK(AL1067),"",Short2[[#This Row],[Adj Close]]/AL1067-1)</f>
        <v/>
      </c>
    </row>
    <row r="1067" spans="1:39" x14ac:dyDescent="0.25">
      <c r="A1067" s="37">
        <v>36913</v>
      </c>
      <c r="B1067" s="39">
        <v>1354.9499510000001</v>
      </c>
      <c r="C1067" s="36">
        <f>IF(ISBLANK(B1068), "", GSPC[[#This Row],[Adj Close]]/B1068-1)</f>
        <v>9.2436066258729799E-3</v>
      </c>
      <c r="D1067" s="37">
        <v>36913</v>
      </c>
      <c r="E1067"/>
      <c r="F1067" s="36" t="str">
        <f>IF(ISBLANK(E1068), "", Long0[[#This Row],[Adj Close]]/E1068-1)</f>
        <v/>
      </c>
      <c r="J1067" s="37">
        <v>36913</v>
      </c>
      <c r="K1067"/>
      <c r="L1067" s="36" t="str">
        <f>IF(ISBLANK(K1068),"",Long2[[#This Row],[Adj Close]]/K1068-1)</f>
        <v/>
      </c>
      <c r="M1067" s="29">
        <v>36913</v>
      </c>
      <c r="O1067" s="33" t="str">
        <f>IF(ISBLANK(N1068),"",Long3[[#This Row],[Adj Close]]/N1068-1)</f>
        <v/>
      </c>
      <c r="P1067" s="37">
        <v>36913</v>
      </c>
      <c r="R1067" s="36" t="str">
        <f>IF(ISBLANK(Q1068),"",Long4[[#This Row],[Adj Close]]/Q1068-1)</f>
        <v/>
      </c>
      <c r="V1067" s="37">
        <v>36913</v>
      </c>
      <c r="X1067" s="36" t="str">
        <f>IF(ISBLANK(W1068),"",Long6[[#This Row],[Adj Close]]/W1068-1)</f>
        <v/>
      </c>
      <c r="AH1067" s="37">
        <v>36913</v>
      </c>
      <c r="AJ1067" s="36" t="str">
        <f>IF(ISBLANK(AI1068),"",Short1[[#This Row],[Adj Close]]/AI1068-1)</f>
        <v/>
      </c>
      <c r="AK1067" s="29">
        <v>36913</v>
      </c>
      <c r="AM1067" s="33" t="str">
        <f>IF(ISBLANK(AL1068),"",Short2[[#This Row],[Adj Close]]/AL1068-1)</f>
        <v/>
      </c>
    </row>
    <row r="1068" spans="1:39" x14ac:dyDescent="0.25">
      <c r="A1068" s="37">
        <v>36906</v>
      </c>
      <c r="B1068" s="39">
        <v>1342.540039</v>
      </c>
      <c r="C1068" s="36">
        <f>IF(ISBLANK(B1069), "", GSPC[[#This Row],[Adj Close]]/B1069-1)</f>
        <v>1.8194220248366255E-2</v>
      </c>
      <c r="D1068" s="37">
        <v>36906</v>
      </c>
      <c r="E1068"/>
      <c r="F1068" s="36" t="str">
        <f>IF(ISBLANK(E1069), "", Long0[[#This Row],[Adj Close]]/E1069-1)</f>
        <v/>
      </c>
      <c r="J1068" s="37">
        <v>36906</v>
      </c>
      <c r="K1068"/>
      <c r="L1068" s="36" t="str">
        <f>IF(ISBLANK(K1069),"",Long2[[#This Row],[Adj Close]]/K1069-1)</f>
        <v/>
      </c>
      <c r="M1068" s="29">
        <v>36906</v>
      </c>
      <c r="O1068" s="33" t="str">
        <f>IF(ISBLANK(N1069),"",Long3[[#This Row],[Adj Close]]/N1069-1)</f>
        <v/>
      </c>
      <c r="P1068" s="37">
        <v>36906</v>
      </c>
      <c r="R1068" s="36" t="str">
        <f>IF(ISBLANK(Q1069),"",Long4[[#This Row],[Adj Close]]/Q1069-1)</f>
        <v/>
      </c>
      <c r="V1068" s="37">
        <v>36906</v>
      </c>
      <c r="X1068" s="36" t="str">
        <f>IF(ISBLANK(W1069),"",Long6[[#This Row],[Adj Close]]/W1069-1)</f>
        <v/>
      </c>
      <c r="AH1068" s="37">
        <v>36906</v>
      </c>
      <c r="AJ1068" s="36" t="str">
        <f>IF(ISBLANK(AI1069),"",Short1[[#This Row],[Adj Close]]/AI1069-1)</f>
        <v/>
      </c>
      <c r="AK1068" s="29">
        <v>36906</v>
      </c>
      <c r="AM1068" s="33" t="str">
        <f>IF(ISBLANK(AL1069),"",Short2[[#This Row],[Adj Close]]/AL1069-1)</f>
        <v/>
      </c>
    </row>
    <row r="1069" spans="1:39" x14ac:dyDescent="0.25">
      <c r="A1069" s="37">
        <v>36899</v>
      </c>
      <c r="B1069" s="39">
        <v>1318.5500489999999</v>
      </c>
      <c r="C1069" s="36">
        <f>IF(ISBLANK(B1070), "", GSPC[[#This Row],[Adj Close]]/B1070-1)</f>
        <v>1.5558265008201344E-2</v>
      </c>
      <c r="D1069" s="37">
        <v>36899</v>
      </c>
      <c r="E1069"/>
      <c r="F1069" s="36" t="str">
        <f>IF(ISBLANK(E1070), "", Long0[[#This Row],[Adj Close]]/E1070-1)</f>
        <v/>
      </c>
      <c r="J1069" s="37">
        <v>36899</v>
      </c>
      <c r="K1069"/>
      <c r="L1069" s="36" t="str">
        <f>IF(ISBLANK(K1070),"",Long2[[#This Row],[Adj Close]]/K1070-1)</f>
        <v/>
      </c>
      <c r="M1069" s="29">
        <v>36899</v>
      </c>
      <c r="O1069" s="33" t="str">
        <f>IF(ISBLANK(N1070),"",Long3[[#This Row],[Adj Close]]/N1070-1)</f>
        <v/>
      </c>
      <c r="P1069" s="37">
        <v>36899</v>
      </c>
      <c r="R1069" s="36" t="str">
        <f>IF(ISBLANK(Q1070),"",Long4[[#This Row],[Adj Close]]/Q1070-1)</f>
        <v/>
      </c>
      <c r="V1069" s="37">
        <v>36899</v>
      </c>
      <c r="X1069" s="36" t="str">
        <f>IF(ISBLANK(W1070),"",Long6[[#This Row],[Adj Close]]/W1070-1)</f>
        <v/>
      </c>
      <c r="AH1069" s="37">
        <v>36899</v>
      </c>
      <c r="AJ1069" s="36" t="str">
        <f>IF(ISBLANK(AI1070),"",Short1[[#This Row],[Adj Close]]/AI1070-1)</f>
        <v/>
      </c>
      <c r="AK1069" s="29">
        <v>36899</v>
      </c>
      <c r="AM1069" s="33" t="str">
        <f>IF(ISBLANK(AL1070),"",Short2[[#This Row],[Adj Close]]/AL1070-1)</f>
        <v/>
      </c>
    </row>
    <row r="1070" spans="1:39" x14ac:dyDescent="0.25">
      <c r="A1070" s="37">
        <v>36892</v>
      </c>
      <c r="B1070" s="39">
        <v>1298.349976</v>
      </c>
      <c r="C1070" s="36">
        <f>IF(ISBLANK(B1071), "", GSPC[[#This Row],[Adj Close]]/B1071-1)</f>
        <v>-1.6610152784489407E-2</v>
      </c>
      <c r="D1070" s="37">
        <v>36892</v>
      </c>
      <c r="E1070"/>
      <c r="F1070" s="36" t="str">
        <f>IF(ISBLANK(E1071), "", Long0[[#This Row],[Adj Close]]/E1071-1)</f>
        <v/>
      </c>
      <c r="J1070" s="37">
        <v>36892</v>
      </c>
      <c r="K1070"/>
      <c r="L1070" s="36" t="str">
        <f>IF(ISBLANK(K1071),"",Long2[[#This Row],[Adj Close]]/K1071-1)</f>
        <v/>
      </c>
      <c r="M1070" s="29">
        <v>36892</v>
      </c>
      <c r="O1070" s="33" t="str">
        <f>IF(ISBLANK(N1071),"",Long3[[#This Row],[Adj Close]]/N1071-1)</f>
        <v/>
      </c>
      <c r="P1070" s="37">
        <v>36892</v>
      </c>
      <c r="R1070" s="36" t="str">
        <f>IF(ISBLANK(Q1071),"",Long4[[#This Row],[Adj Close]]/Q1071-1)</f>
        <v/>
      </c>
      <c r="V1070" s="37">
        <v>36892</v>
      </c>
      <c r="X1070" s="36" t="str">
        <f>IF(ISBLANK(W1071),"",Long6[[#This Row],[Adj Close]]/W1071-1)</f>
        <v/>
      </c>
      <c r="AH1070" s="37">
        <v>36892</v>
      </c>
      <c r="AJ1070" s="36" t="str">
        <f>IF(ISBLANK(AI1071),"",Short1[[#This Row],[Adj Close]]/AI1071-1)</f>
        <v/>
      </c>
      <c r="AK1070" s="29">
        <v>36892</v>
      </c>
      <c r="AM1070" s="33" t="str">
        <f>IF(ISBLANK(AL1071),"",Short2[[#This Row],[Adj Close]]/AL1071-1)</f>
        <v/>
      </c>
    </row>
    <row r="1071" spans="1:39" x14ac:dyDescent="0.25">
      <c r="A1071" s="37">
        <v>36885</v>
      </c>
      <c r="B1071" s="39">
        <v>1320.280029</v>
      </c>
      <c r="C1071" s="36">
        <f>IF(ISBLANK(B1072), "", GSPC[[#This Row],[Adj Close]]/B1072-1)</f>
        <v>1.0972915148108831E-2</v>
      </c>
      <c r="D1071" s="37">
        <v>36885</v>
      </c>
      <c r="E1071"/>
      <c r="F1071" s="36" t="str">
        <f>IF(ISBLANK(E1072), "", Long0[[#This Row],[Adj Close]]/E1072-1)</f>
        <v/>
      </c>
      <c r="J1071" s="37">
        <v>36885</v>
      </c>
      <c r="K1071"/>
      <c r="L1071" s="36" t="str">
        <f>IF(ISBLANK(K1072),"",Long2[[#This Row],[Adj Close]]/K1072-1)</f>
        <v/>
      </c>
      <c r="M1071" s="29">
        <v>36885</v>
      </c>
      <c r="O1071" s="33" t="str">
        <f>IF(ISBLANK(N1072),"",Long3[[#This Row],[Adj Close]]/N1072-1)</f>
        <v/>
      </c>
      <c r="P1071" s="37">
        <v>36885</v>
      </c>
      <c r="R1071" s="36" t="str">
        <f>IF(ISBLANK(Q1072),"",Long4[[#This Row],[Adj Close]]/Q1072-1)</f>
        <v/>
      </c>
      <c r="V1071" s="37">
        <v>36885</v>
      </c>
      <c r="X1071" s="36" t="str">
        <f>IF(ISBLANK(W1072),"",Long6[[#This Row],[Adj Close]]/W1072-1)</f>
        <v/>
      </c>
      <c r="AH1071" s="37">
        <v>36885</v>
      </c>
      <c r="AJ1071" s="36" t="str">
        <f>IF(ISBLANK(AI1072),"",Short1[[#This Row],[Adj Close]]/AI1072-1)</f>
        <v/>
      </c>
      <c r="AK1071" s="29">
        <v>36885</v>
      </c>
      <c r="AM1071" s="33" t="str">
        <f>IF(ISBLANK(AL1072),"",Short2[[#This Row],[Adj Close]]/AL1072-1)</f>
        <v/>
      </c>
    </row>
    <row r="1072" spans="1:39" x14ac:dyDescent="0.25">
      <c r="A1072" s="37">
        <v>36878</v>
      </c>
      <c r="B1072" s="39">
        <v>1305.9499510000001</v>
      </c>
      <c r="C1072" s="36">
        <f>IF(ISBLANK(B1073), "", GSPC[[#This Row],[Adj Close]]/B1073-1)</f>
        <v>-4.7251250898121544E-3</v>
      </c>
      <c r="D1072" s="37">
        <v>36878</v>
      </c>
      <c r="E1072"/>
      <c r="F1072" s="36" t="str">
        <f>IF(ISBLANK(E1073), "", Long0[[#This Row],[Adj Close]]/E1073-1)</f>
        <v/>
      </c>
      <c r="J1072" s="37">
        <v>36878</v>
      </c>
      <c r="K1072"/>
      <c r="L1072" s="36" t="str">
        <f>IF(ISBLANK(K1073),"",Long2[[#This Row],[Adj Close]]/K1073-1)</f>
        <v/>
      </c>
      <c r="M1072" s="29">
        <v>36878</v>
      </c>
      <c r="O1072" s="33" t="str">
        <f>IF(ISBLANK(N1073),"",Long3[[#This Row],[Adj Close]]/N1073-1)</f>
        <v/>
      </c>
      <c r="P1072" s="37">
        <v>36878</v>
      </c>
      <c r="R1072" s="36" t="str">
        <f>IF(ISBLANK(Q1073),"",Long4[[#This Row],[Adj Close]]/Q1073-1)</f>
        <v/>
      </c>
      <c r="V1072" s="37">
        <v>36878</v>
      </c>
      <c r="X1072" s="36" t="str">
        <f>IF(ISBLANK(W1073),"",Long6[[#This Row],[Adj Close]]/W1073-1)</f>
        <v/>
      </c>
      <c r="AH1072" s="37">
        <v>36878</v>
      </c>
      <c r="AJ1072" s="36" t="str">
        <f>IF(ISBLANK(AI1073),"",Short1[[#This Row],[Adj Close]]/AI1073-1)</f>
        <v/>
      </c>
      <c r="AK1072" s="29">
        <v>36878</v>
      </c>
      <c r="AM1072" s="33" t="str">
        <f>IF(ISBLANK(AL1073),"",Short2[[#This Row],[Adj Close]]/AL1073-1)</f>
        <v/>
      </c>
    </row>
    <row r="1073" spans="1:39" x14ac:dyDescent="0.25">
      <c r="A1073" s="37">
        <v>36871</v>
      </c>
      <c r="B1073" s="39">
        <v>1312.150024</v>
      </c>
      <c r="C1073" s="36">
        <f>IF(ISBLANK(B1074), "", GSPC[[#This Row],[Adj Close]]/B1074-1)</f>
        <v>-4.2149362626020648E-2</v>
      </c>
      <c r="D1073" s="37">
        <v>36871</v>
      </c>
      <c r="E1073"/>
      <c r="F1073" s="36" t="str">
        <f>IF(ISBLANK(E1074), "", Long0[[#This Row],[Adj Close]]/E1074-1)</f>
        <v/>
      </c>
      <c r="J1073" s="37">
        <v>36871</v>
      </c>
      <c r="K1073"/>
      <c r="L1073" s="36" t="str">
        <f>IF(ISBLANK(K1074),"",Long2[[#This Row],[Adj Close]]/K1074-1)</f>
        <v/>
      </c>
      <c r="M1073" s="29">
        <v>36871</v>
      </c>
      <c r="O1073" s="33" t="str">
        <f>IF(ISBLANK(N1074),"",Long3[[#This Row],[Adj Close]]/N1074-1)</f>
        <v/>
      </c>
      <c r="P1073" s="37">
        <v>36871</v>
      </c>
      <c r="R1073" s="36" t="str">
        <f>IF(ISBLANK(Q1074),"",Long4[[#This Row],[Adj Close]]/Q1074-1)</f>
        <v/>
      </c>
      <c r="V1073" s="37">
        <v>36871</v>
      </c>
      <c r="X1073" s="36" t="str">
        <f>IF(ISBLANK(W1074),"",Long6[[#This Row],[Adj Close]]/W1074-1)</f>
        <v/>
      </c>
      <c r="AH1073" s="37">
        <v>36871</v>
      </c>
      <c r="AJ1073" s="36" t="str">
        <f>IF(ISBLANK(AI1074),"",Short1[[#This Row],[Adj Close]]/AI1074-1)</f>
        <v/>
      </c>
      <c r="AK1073" s="29">
        <v>36871</v>
      </c>
      <c r="AM1073" s="33" t="str">
        <f>IF(ISBLANK(AL1074),"",Short2[[#This Row],[Adj Close]]/AL1074-1)</f>
        <v/>
      </c>
    </row>
    <row r="1074" spans="1:39" x14ac:dyDescent="0.25">
      <c r="A1074" s="37">
        <v>36864</v>
      </c>
      <c r="B1074" s="39">
        <v>1369.8900149999999</v>
      </c>
      <c r="C1074" s="36">
        <f>IF(ISBLANK(B1075), "", GSPC[[#This Row],[Adj Close]]/B1075-1)</f>
        <v>4.1559298245315235E-2</v>
      </c>
      <c r="D1074" s="37">
        <v>36864</v>
      </c>
      <c r="E1074"/>
      <c r="F1074" s="36" t="str">
        <f>IF(ISBLANK(E1075), "", Long0[[#This Row],[Adj Close]]/E1075-1)</f>
        <v/>
      </c>
      <c r="J1074" s="37">
        <v>36864</v>
      </c>
      <c r="K1074"/>
      <c r="L1074" s="36" t="str">
        <f>IF(ISBLANK(K1075),"",Long2[[#This Row],[Adj Close]]/K1075-1)</f>
        <v/>
      </c>
      <c r="M1074" s="29">
        <v>36864</v>
      </c>
      <c r="O1074" s="33" t="str">
        <f>IF(ISBLANK(N1075),"",Long3[[#This Row],[Adj Close]]/N1075-1)</f>
        <v/>
      </c>
      <c r="P1074" s="37">
        <v>36864</v>
      </c>
      <c r="R1074" s="36" t="str">
        <f>IF(ISBLANK(Q1075),"",Long4[[#This Row],[Adj Close]]/Q1075-1)</f>
        <v/>
      </c>
      <c r="V1074" s="37">
        <v>36864</v>
      </c>
      <c r="X1074" s="36" t="str">
        <f>IF(ISBLANK(W1075),"",Long6[[#This Row],[Adj Close]]/W1075-1)</f>
        <v/>
      </c>
      <c r="AH1074" s="37">
        <v>36864</v>
      </c>
      <c r="AJ1074" s="36" t="str">
        <f>IF(ISBLANK(AI1075),"",Short1[[#This Row],[Adj Close]]/AI1075-1)</f>
        <v/>
      </c>
      <c r="AK1074" s="29">
        <v>36864</v>
      </c>
      <c r="AM1074" s="33" t="str">
        <f>IF(ISBLANK(AL1075),"",Short2[[#This Row],[Adj Close]]/AL1075-1)</f>
        <v/>
      </c>
    </row>
    <row r="1075" spans="1:39" x14ac:dyDescent="0.25">
      <c r="A1075" s="37">
        <v>36857</v>
      </c>
      <c r="B1075" s="39">
        <v>1315.2299800000001</v>
      </c>
      <c r="C1075" s="36">
        <f>IF(ISBLANK(B1076), "", GSPC[[#This Row],[Adj Close]]/B1076-1)</f>
        <v>-1.9779872559680389E-2</v>
      </c>
      <c r="D1075" s="37">
        <v>36857</v>
      </c>
      <c r="E1075"/>
      <c r="F1075" s="36" t="str">
        <f>IF(ISBLANK(E1076), "", Long0[[#This Row],[Adj Close]]/E1076-1)</f>
        <v/>
      </c>
      <c r="J1075" s="37">
        <v>36857</v>
      </c>
      <c r="K1075"/>
      <c r="L1075" s="36" t="str">
        <f>IF(ISBLANK(K1076),"",Long2[[#This Row],[Adj Close]]/K1076-1)</f>
        <v/>
      </c>
      <c r="M1075" s="29">
        <v>36857</v>
      </c>
      <c r="O1075" s="33" t="str">
        <f>IF(ISBLANK(N1076),"",Long3[[#This Row],[Adj Close]]/N1076-1)</f>
        <v/>
      </c>
      <c r="P1075" s="37">
        <v>36857</v>
      </c>
      <c r="R1075" s="36" t="str">
        <f>IF(ISBLANK(Q1076),"",Long4[[#This Row],[Adj Close]]/Q1076-1)</f>
        <v/>
      </c>
      <c r="V1075" s="37">
        <v>36857</v>
      </c>
      <c r="X1075" s="36" t="str">
        <f>IF(ISBLANK(W1076),"",Long6[[#This Row],[Adj Close]]/W1076-1)</f>
        <v/>
      </c>
      <c r="AH1075" s="37">
        <v>36857</v>
      </c>
      <c r="AJ1075" s="36" t="str">
        <f>IF(ISBLANK(AI1076),"",Short1[[#This Row],[Adj Close]]/AI1076-1)</f>
        <v/>
      </c>
      <c r="AK1075" s="29">
        <v>36857</v>
      </c>
      <c r="AM1075" s="33" t="str">
        <f>IF(ISBLANK(AL1076),"",Short2[[#This Row],[Adj Close]]/AL1076-1)</f>
        <v/>
      </c>
    </row>
    <row r="1076" spans="1:39" x14ac:dyDescent="0.25">
      <c r="A1076" s="37">
        <v>36850</v>
      </c>
      <c r="B1076" s="39">
        <v>1341.7700199999999</v>
      </c>
      <c r="C1076" s="36">
        <f>IF(ISBLANK(B1077), "", GSPC[[#This Row],[Adj Close]]/B1077-1)</f>
        <v>-1.8973146221610615E-2</v>
      </c>
      <c r="D1076" s="37">
        <v>36850</v>
      </c>
      <c r="E1076"/>
      <c r="F1076" s="36" t="str">
        <f>IF(ISBLANK(E1077), "", Long0[[#This Row],[Adj Close]]/E1077-1)</f>
        <v/>
      </c>
      <c r="J1076" s="37">
        <v>36850</v>
      </c>
      <c r="K1076"/>
      <c r="L1076" s="36" t="str">
        <f>IF(ISBLANK(K1077),"",Long2[[#This Row],[Adj Close]]/K1077-1)</f>
        <v/>
      </c>
      <c r="M1076" s="29">
        <v>36850</v>
      </c>
      <c r="O1076" s="33" t="str">
        <f>IF(ISBLANK(N1077),"",Long3[[#This Row],[Adj Close]]/N1077-1)</f>
        <v/>
      </c>
      <c r="P1076" s="37">
        <v>36850</v>
      </c>
      <c r="R1076" s="36" t="str">
        <f>IF(ISBLANK(Q1077),"",Long4[[#This Row],[Adj Close]]/Q1077-1)</f>
        <v/>
      </c>
      <c r="V1076" s="37">
        <v>36850</v>
      </c>
      <c r="X1076" s="36" t="str">
        <f>IF(ISBLANK(W1077),"",Long6[[#This Row],[Adj Close]]/W1077-1)</f>
        <v/>
      </c>
      <c r="AH1076" s="37">
        <v>36850</v>
      </c>
      <c r="AJ1076" s="36" t="str">
        <f>IF(ISBLANK(AI1077),"",Short1[[#This Row],[Adj Close]]/AI1077-1)</f>
        <v/>
      </c>
      <c r="AK1076" s="29">
        <v>36850</v>
      </c>
      <c r="AM1076" s="33" t="str">
        <f>IF(ISBLANK(AL1077),"",Short2[[#This Row],[Adj Close]]/AL1077-1)</f>
        <v/>
      </c>
    </row>
    <row r="1077" spans="1:39" x14ac:dyDescent="0.25">
      <c r="A1077" s="37">
        <v>36843</v>
      </c>
      <c r="B1077" s="39">
        <v>1367.719971</v>
      </c>
      <c r="C1077" s="36">
        <f>IF(ISBLANK(B1078), "", GSPC[[#This Row],[Adj Close]]/B1078-1)</f>
        <v>1.2738041739088768E-3</v>
      </c>
      <c r="D1077" s="37">
        <v>36843</v>
      </c>
      <c r="E1077"/>
      <c r="F1077" s="36" t="str">
        <f>IF(ISBLANK(E1078), "", Long0[[#This Row],[Adj Close]]/E1078-1)</f>
        <v/>
      </c>
      <c r="J1077" s="37">
        <v>36843</v>
      </c>
      <c r="K1077"/>
      <c r="L1077" s="36" t="str">
        <f>IF(ISBLANK(K1078),"",Long2[[#This Row],[Adj Close]]/K1078-1)</f>
        <v/>
      </c>
      <c r="M1077" s="29">
        <v>36843</v>
      </c>
      <c r="O1077" s="33" t="str">
        <f>IF(ISBLANK(N1078),"",Long3[[#This Row],[Adj Close]]/N1078-1)</f>
        <v/>
      </c>
      <c r="P1077" s="37">
        <v>36843</v>
      </c>
      <c r="R1077" s="36" t="str">
        <f>IF(ISBLANK(Q1078),"",Long4[[#This Row],[Adj Close]]/Q1078-1)</f>
        <v/>
      </c>
      <c r="V1077" s="37">
        <v>36843</v>
      </c>
      <c r="X1077" s="36" t="str">
        <f>IF(ISBLANK(W1078),"",Long6[[#This Row],[Adj Close]]/W1078-1)</f>
        <v/>
      </c>
      <c r="AH1077" s="37">
        <v>36843</v>
      </c>
      <c r="AJ1077" s="36" t="str">
        <f>IF(ISBLANK(AI1078),"",Short1[[#This Row],[Adj Close]]/AI1078-1)</f>
        <v/>
      </c>
      <c r="AK1077" s="29">
        <v>36843</v>
      </c>
      <c r="AM1077" s="33" t="str">
        <f>IF(ISBLANK(AL1078),"",Short2[[#This Row],[Adj Close]]/AL1078-1)</f>
        <v/>
      </c>
    </row>
    <row r="1078" spans="1:39" x14ac:dyDescent="0.25">
      <c r="A1078" s="37">
        <v>36836</v>
      </c>
      <c r="B1078" s="39">
        <v>1365.9799800000001</v>
      </c>
      <c r="C1078" s="36">
        <f>IF(ISBLANK(B1079), "", GSPC[[#This Row],[Adj Close]]/B1079-1)</f>
        <v>-4.2553016780539576E-2</v>
      </c>
      <c r="D1078" s="37">
        <v>36836</v>
      </c>
      <c r="E1078"/>
      <c r="F1078" s="36" t="str">
        <f>IF(ISBLANK(E1079), "", Long0[[#This Row],[Adj Close]]/E1079-1)</f>
        <v/>
      </c>
      <c r="J1078" s="37">
        <v>36836</v>
      </c>
      <c r="K1078"/>
      <c r="L1078" s="36" t="str">
        <f>IF(ISBLANK(K1079),"",Long2[[#This Row],[Adj Close]]/K1079-1)</f>
        <v/>
      </c>
      <c r="M1078" s="29">
        <v>36836</v>
      </c>
      <c r="O1078" s="33" t="str">
        <f>IF(ISBLANK(N1079),"",Long3[[#This Row],[Adj Close]]/N1079-1)</f>
        <v/>
      </c>
      <c r="P1078" s="37">
        <v>36836</v>
      </c>
      <c r="R1078" s="36" t="str">
        <f>IF(ISBLANK(Q1079),"",Long4[[#This Row],[Adj Close]]/Q1079-1)</f>
        <v/>
      </c>
      <c r="V1078" s="37">
        <v>36836</v>
      </c>
      <c r="X1078" s="36" t="str">
        <f>IF(ISBLANK(W1079),"",Long6[[#This Row],[Adj Close]]/W1079-1)</f>
        <v/>
      </c>
      <c r="AH1078" s="37">
        <v>36836</v>
      </c>
      <c r="AJ1078" s="36" t="str">
        <f>IF(ISBLANK(AI1079),"",Short1[[#This Row],[Adj Close]]/AI1079-1)</f>
        <v/>
      </c>
      <c r="AK1078" s="29">
        <v>36836</v>
      </c>
      <c r="AM1078" s="33" t="str">
        <f>IF(ISBLANK(AL1079),"",Short2[[#This Row],[Adj Close]]/AL1079-1)</f>
        <v/>
      </c>
    </row>
    <row r="1079" spans="1:39" x14ac:dyDescent="0.25">
      <c r="A1079" s="37">
        <v>36829</v>
      </c>
      <c r="B1079" s="39">
        <v>1426.6899410000001</v>
      </c>
      <c r="C1079" s="36">
        <f>IF(ISBLANK(B1080), "", GSPC[[#This Row],[Adj Close]]/B1080-1)</f>
        <v>3.414806426775896E-2</v>
      </c>
      <c r="D1079" s="37">
        <v>36829</v>
      </c>
      <c r="E1079"/>
      <c r="F1079" s="36" t="str">
        <f>IF(ISBLANK(E1080), "", Long0[[#This Row],[Adj Close]]/E1080-1)</f>
        <v/>
      </c>
      <c r="J1079" s="37">
        <v>36829</v>
      </c>
      <c r="K1079"/>
      <c r="L1079" s="36" t="str">
        <f>IF(ISBLANK(K1080),"",Long2[[#This Row],[Adj Close]]/K1080-1)</f>
        <v/>
      </c>
      <c r="M1079" s="29">
        <v>36829</v>
      </c>
      <c r="O1079" s="33" t="str">
        <f>IF(ISBLANK(N1080),"",Long3[[#This Row],[Adj Close]]/N1080-1)</f>
        <v/>
      </c>
      <c r="P1079" s="37">
        <v>36829</v>
      </c>
      <c r="R1079" s="36" t="str">
        <f>IF(ISBLANK(Q1080),"",Long4[[#This Row],[Adj Close]]/Q1080-1)</f>
        <v/>
      </c>
      <c r="V1079" s="37">
        <v>36829</v>
      </c>
      <c r="X1079" s="36" t="str">
        <f>IF(ISBLANK(W1080),"",Long6[[#This Row],[Adj Close]]/W1080-1)</f>
        <v/>
      </c>
      <c r="AH1079" s="37">
        <v>36829</v>
      </c>
      <c r="AJ1079" s="36" t="str">
        <f>IF(ISBLANK(AI1080),"",Short1[[#This Row],[Adj Close]]/AI1080-1)</f>
        <v/>
      </c>
      <c r="AK1079" s="29">
        <v>36829</v>
      </c>
      <c r="AM1079" s="33" t="str">
        <f>IF(ISBLANK(AL1080),"",Short2[[#This Row],[Adj Close]]/AL1080-1)</f>
        <v/>
      </c>
    </row>
    <row r="1080" spans="1:39" x14ac:dyDescent="0.25">
      <c r="A1080" s="37">
        <v>36822</v>
      </c>
      <c r="B1080" s="39">
        <v>1379.579956</v>
      </c>
      <c r="C1080" s="36">
        <f>IF(ISBLANK(B1081), "", GSPC[[#This Row],[Adj Close]]/B1081-1)</f>
        <v>-1.2420162305420535E-2</v>
      </c>
      <c r="D1080" s="37">
        <v>36822</v>
      </c>
      <c r="E1080"/>
      <c r="F1080" s="36" t="str">
        <f>IF(ISBLANK(E1081), "", Long0[[#This Row],[Adj Close]]/E1081-1)</f>
        <v/>
      </c>
      <c r="J1080" s="37">
        <v>36822</v>
      </c>
      <c r="K1080"/>
      <c r="L1080" s="36" t="str">
        <f>IF(ISBLANK(K1081),"",Long2[[#This Row],[Adj Close]]/K1081-1)</f>
        <v/>
      </c>
      <c r="M1080" s="29">
        <v>36822</v>
      </c>
      <c r="O1080" s="33" t="str">
        <f>IF(ISBLANK(N1081),"",Long3[[#This Row],[Adj Close]]/N1081-1)</f>
        <v/>
      </c>
      <c r="P1080" s="37">
        <v>36822</v>
      </c>
      <c r="R1080" s="36" t="str">
        <f>IF(ISBLANK(Q1081),"",Long4[[#This Row],[Adj Close]]/Q1081-1)</f>
        <v/>
      </c>
      <c r="V1080" s="37">
        <v>36822</v>
      </c>
      <c r="X1080" s="36" t="str">
        <f>IF(ISBLANK(W1081),"",Long6[[#This Row],[Adj Close]]/W1081-1)</f>
        <v/>
      </c>
      <c r="AH1080" s="37">
        <v>36822</v>
      </c>
      <c r="AJ1080" s="36" t="str">
        <f>IF(ISBLANK(AI1081),"",Short1[[#This Row],[Adj Close]]/AI1081-1)</f>
        <v/>
      </c>
      <c r="AK1080" s="29">
        <v>36822</v>
      </c>
      <c r="AM1080" s="33" t="str">
        <f>IF(ISBLANK(AL1081),"",Short2[[#This Row],[Adj Close]]/AL1081-1)</f>
        <v/>
      </c>
    </row>
    <row r="1081" spans="1:39" x14ac:dyDescent="0.25">
      <c r="A1081" s="37">
        <v>36815</v>
      </c>
      <c r="B1081" s="39">
        <v>1396.9300539999999</v>
      </c>
      <c r="C1081" s="36">
        <f>IF(ISBLANK(B1082), "", GSPC[[#This Row],[Adj Close]]/B1082-1)</f>
        <v>1.6562731882692638E-2</v>
      </c>
      <c r="D1081" s="37">
        <v>36815</v>
      </c>
      <c r="E1081"/>
      <c r="F1081" s="36" t="str">
        <f>IF(ISBLANK(E1082), "", Long0[[#This Row],[Adj Close]]/E1082-1)</f>
        <v/>
      </c>
      <c r="J1081" s="37">
        <v>36815</v>
      </c>
      <c r="K1081"/>
      <c r="L1081" s="36" t="str">
        <f>IF(ISBLANK(K1082),"",Long2[[#This Row],[Adj Close]]/K1082-1)</f>
        <v/>
      </c>
      <c r="M1081" s="29">
        <v>36815</v>
      </c>
      <c r="O1081" s="33" t="str">
        <f>IF(ISBLANK(N1082),"",Long3[[#This Row],[Adj Close]]/N1082-1)</f>
        <v/>
      </c>
      <c r="P1081" s="37">
        <v>36815</v>
      </c>
      <c r="R1081" s="36" t="str">
        <f>IF(ISBLANK(Q1082),"",Long4[[#This Row],[Adj Close]]/Q1082-1)</f>
        <v/>
      </c>
      <c r="V1081" s="37">
        <v>36815</v>
      </c>
      <c r="X1081" s="36" t="str">
        <f>IF(ISBLANK(W1082),"",Long6[[#This Row],[Adj Close]]/W1082-1)</f>
        <v/>
      </c>
      <c r="AH1081" s="37">
        <v>36815</v>
      </c>
      <c r="AJ1081" s="36" t="str">
        <f>IF(ISBLANK(AI1082),"",Short1[[#This Row],[Adj Close]]/AI1082-1)</f>
        <v/>
      </c>
      <c r="AK1081" s="29">
        <v>36815</v>
      </c>
      <c r="AM1081" s="33" t="str">
        <f>IF(ISBLANK(AL1082),"",Short2[[#This Row],[Adj Close]]/AL1082-1)</f>
        <v/>
      </c>
    </row>
    <row r="1082" spans="1:39" x14ac:dyDescent="0.25">
      <c r="A1082" s="37">
        <v>36808</v>
      </c>
      <c r="B1082" s="39">
        <v>1374.170044</v>
      </c>
      <c r="C1082" s="36">
        <f>IF(ISBLANK(B1083), "", GSPC[[#This Row],[Adj Close]]/B1083-1)</f>
        <v>-2.4712699342881783E-2</v>
      </c>
      <c r="D1082" s="37">
        <v>36808</v>
      </c>
      <c r="E1082"/>
      <c r="F1082" s="36" t="str">
        <f>IF(ISBLANK(E1083), "", Long0[[#This Row],[Adj Close]]/E1083-1)</f>
        <v/>
      </c>
      <c r="J1082" s="37">
        <v>36808</v>
      </c>
      <c r="K1082"/>
      <c r="L1082" s="36" t="str">
        <f>IF(ISBLANK(K1083),"",Long2[[#This Row],[Adj Close]]/K1083-1)</f>
        <v/>
      </c>
      <c r="M1082" s="29">
        <v>36808</v>
      </c>
      <c r="O1082" s="33" t="str">
        <f>IF(ISBLANK(N1083),"",Long3[[#This Row],[Adj Close]]/N1083-1)</f>
        <v/>
      </c>
      <c r="P1082" s="37">
        <v>36808</v>
      </c>
      <c r="R1082" s="36" t="str">
        <f>IF(ISBLANK(Q1083),"",Long4[[#This Row],[Adj Close]]/Q1083-1)</f>
        <v/>
      </c>
      <c r="V1082" s="37">
        <v>36808</v>
      </c>
      <c r="X1082" s="36" t="str">
        <f>IF(ISBLANK(W1083),"",Long6[[#This Row],[Adj Close]]/W1083-1)</f>
        <v/>
      </c>
      <c r="AH1082" s="37">
        <v>36808</v>
      </c>
      <c r="AJ1082" s="36" t="str">
        <f>IF(ISBLANK(AI1083),"",Short1[[#This Row],[Adj Close]]/AI1083-1)</f>
        <v/>
      </c>
      <c r="AK1082" s="29">
        <v>36808</v>
      </c>
      <c r="AM1082" s="33" t="str">
        <f>IF(ISBLANK(AL1083),"",Short2[[#This Row],[Adj Close]]/AL1083-1)</f>
        <v/>
      </c>
    </row>
    <row r="1083" spans="1:39" x14ac:dyDescent="0.25">
      <c r="A1083" s="37">
        <v>36801</v>
      </c>
      <c r="B1083" s="39">
        <v>1408.98999</v>
      </c>
      <c r="C1083" s="36">
        <f>IF(ISBLANK(B1084), "", GSPC[[#This Row],[Adj Close]]/B1084-1)</f>
        <v>-1.9157555330923115E-2</v>
      </c>
      <c r="D1083" s="37">
        <v>36801</v>
      </c>
      <c r="E1083"/>
      <c r="F1083" s="36" t="str">
        <f>IF(ISBLANK(E1084), "", Long0[[#This Row],[Adj Close]]/E1084-1)</f>
        <v/>
      </c>
      <c r="J1083" s="37">
        <v>36801</v>
      </c>
      <c r="K1083"/>
      <c r="L1083" s="36" t="str">
        <f>IF(ISBLANK(K1084),"",Long2[[#This Row],[Adj Close]]/K1084-1)</f>
        <v/>
      </c>
      <c r="M1083" s="29">
        <v>36801</v>
      </c>
      <c r="O1083" s="33" t="str">
        <f>IF(ISBLANK(N1084),"",Long3[[#This Row],[Adj Close]]/N1084-1)</f>
        <v/>
      </c>
      <c r="P1083" s="37">
        <v>36801</v>
      </c>
      <c r="R1083" s="36" t="str">
        <f>IF(ISBLANK(Q1084),"",Long4[[#This Row],[Adj Close]]/Q1084-1)</f>
        <v/>
      </c>
      <c r="V1083" s="37">
        <v>36801</v>
      </c>
      <c r="X1083" s="36" t="str">
        <f>IF(ISBLANK(W1084),"",Long6[[#This Row],[Adj Close]]/W1084-1)</f>
        <v/>
      </c>
      <c r="AH1083" s="37">
        <v>36801</v>
      </c>
      <c r="AJ1083" s="36" t="str">
        <f>IF(ISBLANK(AI1084),"",Short1[[#This Row],[Adj Close]]/AI1084-1)</f>
        <v/>
      </c>
      <c r="AK1083" s="29">
        <v>36801</v>
      </c>
      <c r="AM1083" s="33" t="str">
        <f>IF(ISBLANK(AL1084),"",Short2[[#This Row],[Adj Close]]/AL1084-1)</f>
        <v/>
      </c>
    </row>
    <row r="1084" spans="1:39" x14ac:dyDescent="0.25">
      <c r="A1084" s="37">
        <v>36794</v>
      </c>
      <c r="B1084" s="39">
        <v>1436.51001</v>
      </c>
      <c r="C1084" s="36">
        <f>IF(ISBLANK(B1085), "", GSPC[[#This Row],[Adj Close]]/B1085-1)</f>
        <v>-8.4281029076805902E-3</v>
      </c>
      <c r="D1084" s="37">
        <v>36794</v>
      </c>
      <c r="E1084"/>
      <c r="F1084" s="36" t="str">
        <f>IF(ISBLANK(E1085), "", Long0[[#This Row],[Adj Close]]/E1085-1)</f>
        <v/>
      </c>
      <c r="J1084" s="37">
        <v>36794</v>
      </c>
      <c r="K1084"/>
      <c r="L1084" s="36" t="str">
        <f>IF(ISBLANK(K1085),"",Long2[[#This Row],[Adj Close]]/K1085-1)</f>
        <v/>
      </c>
      <c r="M1084" s="29">
        <v>36794</v>
      </c>
      <c r="O1084" s="33" t="str">
        <f>IF(ISBLANK(N1085),"",Long3[[#This Row],[Adj Close]]/N1085-1)</f>
        <v/>
      </c>
      <c r="P1084" s="37">
        <v>36794</v>
      </c>
      <c r="R1084" s="36" t="str">
        <f>IF(ISBLANK(Q1085),"",Long4[[#This Row],[Adj Close]]/Q1085-1)</f>
        <v/>
      </c>
      <c r="V1084" s="37">
        <v>36794</v>
      </c>
      <c r="X1084" s="36" t="str">
        <f>IF(ISBLANK(W1085),"",Long6[[#This Row],[Adj Close]]/W1085-1)</f>
        <v/>
      </c>
      <c r="AH1084" s="37">
        <v>36794</v>
      </c>
      <c r="AJ1084" s="36" t="str">
        <f>IF(ISBLANK(AI1085),"",Short1[[#This Row],[Adj Close]]/AI1085-1)</f>
        <v/>
      </c>
      <c r="AK1084" s="29">
        <v>36794</v>
      </c>
      <c r="AM1084" s="33" t="str">
        <f>IF(ISBLANK(AL1085),"",Short2[[#This Row],[Adj Close]]/AL1085-1)</f>
        <v/>
      </c>
    </row>
    <row r="1085" spans="1:39" x14ac:dyDescent="0.25">
      <c r="A1085" s="37">
        <v>36787</v>
      </c>
      <c r="B1085" s="39">
        <v>1448.719971</v>
      </c>
      <c r="C1085" s="36">
        <f>IF(ISBLANK(B1086), "", GSPC[[#This Row],[Adj Close]]/B1086-1)</f>
        <v>-1.1659142257257393E-2</v>
      </c>
      <c r="D1085" s="37">
        <v>36787</v>
      </c>
      <c r="E1085"/>
      <c r="F1085" s="36" t="str">
        <f>IF(ISBLANK(E1086), "", Long0[[#This Row],[Adj Close]]/E1086-1)</f>
        <v/>
      </c>
      <c r="J1085" s="37">
        <v>36787</v>
      </c>
      <c r="K1085"/>
      <c r="L1085" s="36" t="str">
        <f>IF(ISBLANK(K1086),"",Long2[[#This Row],[Adj Close]]/K1086-1)</f>
        <v/>
      </c>
      <c r="M1085" s="29">
        <v>36787</v>
      </c>
      <c r="O1085" s="33" t="str">
        <f>IF(ISBLANK(N1086),"",Long3[[#This Row],[Adj Close]]/N1086-1)</f>
        <v/>
      </c>
      <c r="P1085" s="37">
        <v>36787</v>
      </c>
      <c r="R1085" s="36" t="str">
        <f>IF(ISBLANK(Q1086),"",Long4[[#This Row],[Adj Close]]/Q1086-1)</f>
        <v/>
      </c>
      <c r="V1085" s="37">
        <v>36787</v>
      </c>
      <c r="X1085" s="36" t="str">
        <f>IF(ISBLANK(W1086),"",Long6[[#This Row],[Adj Close]]/W1086-1)</f>
        <v/>
      </c>
      <c r="AH1085" s="37">
        <v>36787</v>
      </c>
      <c r="AJ1085" s="36" t="str">
        <f>IF(ISBLANK(AI1086),"",Short1[[#This Row],[Adj Close]]/AI1086-1)</f>
        <v/>
      </c>
      <c r="AK1085" s="29">
        <v>36787</v>
      </c>
      <c r="AM1085" s="33" t="str">
        <f>IF(ISBLANK(AL1086),"",Short2[[#This Row],[Adj Close]]/AL1086-1)</f>
        <v/>
      </c>
    </row>
    <row r="1086" spans="1:39" x14ac:dyDescent="0.25">
      <c r="A1086" s="37">
        <v>36780</v>
      </c>
      <c r="B1086" s="39">
        <v>1465.8100589999999</v>
      </c>
      <c r="C1086" s="36">
        <f>IF(ISBLANK(B1087), "", GSPC[[#This Row],[Adj Close]]/B1087-1)</f>
        <v>-1.9197016393442734E-2</v>
      </c>
      <c r="D1086" s="37">
        <v>36780</v>
      </c>
      <c r="E1086"/>
      <c r="F1086" s="36" t="str">
        <f>IF(ISBLANK(E1087), "", Long0[[#This Row],[Adj Close]]/E1087-1)</f>
        <v/>
      </c>
      <c r="J1086" s="37">
        <v>36780</v>
      </c>
      <c r="K1086"/>
      <c r="L1086" s="36" t="str">
        <f>IF(ISBLANK(K1087),"",Long2[[#This Row],[Adj Close]]/K1087-1)</f>
        <v/>
      </c>
      <c r="M1086" s="29">
        <v>36780</v>
      </c>
      <c r="O1086" s="33" t="str">
        <f>IF(ISBLANK(N1087),"",Long3[[#This Row],[Adj Close]]/N1087-1)</f>
        <v/>
      </c>
      <c r="P1086" s="37">
        <v>36780</v>
      </c>
      <c r="R1086" s="36" t="str">
        <f>IF(ISBLANK(Q1087),"",Long4[[#This Row],[Adj Close]]/Q1087-1)</f>
        <v/>
      </c>
      <c r="V1086" s="37">
        <v>36780</v>
      </c>
      <c r="X1086" s="36" t="str">
        <f>IF(ISBLANK(W1087),"",Long6[[#This Row],[Adj Close]]/W1087-1)</f>
        <v/>
      </c>
      <c r="AH1086" s="37">
        <v>36780</v>
      </c>
      <c r="AJ1086" s="36" t="str">
        <f>IF(ISBLANK(AI1087),"",Short1[[#This Row],[Adj Close]]/AI1087-1)</f>
        <v/>
      </c>
      <c r="AK1086" s="29">
        <v>36780</v>
      </c>
      <c r="AM1086" s="33" t="str">
        <f>IF(ISBLANK(AL1087),"",Short2[[#This Row],[Adj Close]]/AL1087-1)</f>
        <v/>
      </c>
    </row>
    <row r="1087" spans="1:39" x14ac:dyDescent="0.25">
      <c r="A1087" s="37">
        <v>36773</v>
      </c>
      <c r="B1087" s="39">
        <v>1494.5</v>
      </c>
      <c r="C1087" s="36">
        <f>IF(ISBLANK(B1088), "", GSPC[[#This Row],[Adj Close]]/B1088-1)</f>
        <v>-1.7274156943204333E-2</v>
      </c>
      <c r="D1087" s="37">
        <v>36773</v>
      </c>
      <c r="E1087"/>
      <c r="F1087" s="36" t="str">
        <f>IF(ISBLANK(E1088), "", Long0[[#This Row],[Adj Close]]/E1088-1)</f>
        <v/>
      </c>
      <c r="J1087" s="37">
        <v>36773</v>
      </c>
      <c r="K1087"/>
      <c r="L1087" s="36" t="str">
        <f>IF(ISBLANK(K1088),"",Long2[[#This Row],[Adj Close]]/K1088-1)</f>
        <v/>
      </c>
      <c r="M1087" s="29">
        <v>36773</v>
      </c>
      <c r="O1087" s="33" t="str">
        <f>IF(ISBLANK(N1088),"",Long3[[#This Row],[Adj Close]]/N1088-1)</f>
        <v/>
      </c>
      <c r="P1087" s="37">
        <v>36773</v>
      </c>
      <c r="R1087" s="36" t="str">
        <f>IF(ISBLANK(Q1088),"",Long4[[#This Row],[Adj Close]]/Q1088-1)</f>
        <v/>
      </c>
      <c r="V1087" s="37">
        <v>36773</v>
      </c>
      <c r="X1087" s="36" t="str">
        <f>IF(ISBLANK(W1088),"",Long6[[#This Row],[Adj Close]]/W1088-1)</f>
        <v/>
      </c>
      <c r="AH1087" s="37">
        <v>36773</v>
      </c>
      <c r="AJ1087" s="36" t="str">
        <f>IF(ISBLANK(AI1088),"",Short1[[#This Row],[Adj Close]]/AI1088-1)</f>
        <v/>
      </c>
      <c r="AK1087" s="29">
        <v>36773</v>
      </c>
      <c r="AM1087" s="33" t="str">
        <f>IF(ISBLANK(AL1088),"",Short2[[#This Row],[Adj Close]]/AL1088-1)</f>
        <v/>
      </c>
    </row>
    <row r="1088" spans="1:39" x14ac:dyDescent="0.25">
      <c r="A1088" s="37">
        <v>36766</v>
      </c>
      <c r="B1088" s="39">
        <v>1520.7700199999999</v>
      </c>
      <c r="C1088" s="36">
        <f>IF(ISBLANK(B1089), "", GSPC[[#This Row],[Adj Close]]/B1089-1)</f>
        <v>9.5058378743309024E-3</v>
      </c>
      <c r="D1088" s="37">
        <v>36766</v>
      </c>
      <c r="E1088"/>
      <c r="F1088" s="36" t="str">
        <f>IF(ISBLANK(E1089), "", Long0[[#This Row],[Adj Close]]/E1089-1)</f>
        <v/>
      </c>
      <c r="J1088" s="37">
        <v>36766</v>
      </c>
      <c r="K1088"/>
      <c r="L1088" s="36" t="str">
        <f>IF(ISBLANK(K1089),"",Long2[[#This Row],[Adj Close]]/K1089-1)</f>
        <v/>
      </c>
      <c r="M1088" s="29">
        <v>36766</v>
      </c>
      <c r="O1088" s="33" t="str">
        <f>IF(ISBLANK(N1089),"",Long3[[#This Row],[Adj Close]]/N1089-1)</f>
        <v/>
      </c>
      <c r="P1088" s="37">
        <v>36766</v>
      </c>
      <c r="R1088" s="36" t="str">
        <f>IF(ISBLANK(Q1089),"",Long4[[#This Row],[Adj Close]]/Q1089-1)</f>
        <v/>
      </c>
      <c r="V1088" s="37">
        <v>36766</v>
      </c>
      <c r="X1088" s="36" t="str">
        <f>IF(ISBLANK(W1089),"",Long6[[#This Row],[Adj Close]]/W1089-1)</f>
        <v/>
      </c>
      <c r="AH1088" s="37">
        <v>36766</v>
      </c>
      <c r="AJ1088" s="36" t="str">
        <f>IF(ISBLANK(AI1089),"",Short1[[#This Row],[Adj Close]]/AI1089-1)</f>
        <v/>
      </c>
      <c r="AK1088" s="29">
        <v>36766</v>
      </c>
      <c r="AM1088" s="33" t="str">
        <f>IF(ISBLANK(AL1089),"",Short2[[#This Row],[Adj Close]]/AL1089-1)</f>
        <v/>
      </c>
    </row>
    <row r="1089" spans="1:39" x14ac:dyDescent="0.25">
      <c r="A1089" s="37">
        <v>36759</v>
      </c>
      <c r="B1089" s="39">
        <v>1506.4499510000001</v>
      </c>
      <c r="C1089" s="36">
        <f>IF(ISBLANK(B1090), "", GSPC[[#This Row],[Adj Close]]/B1090-1)</f>
        <v>9.8744940648114454E-3</v>
      </c>
      <c r="D1089" s="37">
        <v>36759</v>
      </c>
      <c r="E1089"/>
      <c r="F1089" s="36" t="str">
        <f>IF(ISBLANK(E1090), "", Long0[[#This Row],[Adj Close]]/E1090-1)</f>
        <v/>
      </c>
      <c r="J1089" s="37">
        <v>36759</v>
      </c>
      <c r="K1089"/>
      <c r="L1089" s="36" t="str">
        <f>IF(ISBLANK(K1090),"",Long2[[#This Row],[Adj Close]]/K1090-1)</f>
        <v/>
      </c>
      <c r="M1089" s="29">
        <v>36759</v>
      </c>
      <c r="O1089" s="33" t="str">
        <f>IF(ISBLANK(N1090),"",Long3[[#This Row],[Adj Close]]/N1090-1)</f>
        <v/>
      </c>
      <c r="P1089" s="37">
        <v>36759</v>
      </c>
      <c r="R1089" s="36" t="str">
        <f>IF(ISBLANK(Q1090),"",Long4[[#This Row],[Adj Close]]/Q1090-1)</f>
        <v/>
      </c>
      <c r="V1089" s="37">
        <v>36759</v>
      </c>
      <c r="X1089" s="36" t="str">
        <f>IF(ISBLANK(W1090),"",Long6[[#This Row],[Adj Close]]/W1090-1)</f>
        <v/>
      </c>
      <c r="AH1089" s="37">
        <v>36759</v>
      </c>
      <c r="AJ1089" s="36" t="str">
        <f>IF(ISBLANK(AI1090),"",Short1[[#This Row],[Adj Close]]/AI1090-1)</f>
        <v/>
      </c>
      <c r="AK1089" s="29">
        <v>36759</v>
      </c>
      <c r="AM1089" s="33" t="str">
        <f>IF(ISBLANK(AL1090),"",Short2[[#This Row],[Adj Close]]/AL1090-1)</f>
        <v/>
      </c>
    </row>
    <row r="1090" spans="1:39" x14ac:dyDescent="0.25">
      <c r="A1090" s="37">
        <v>36752</v>
      </c>
      <c r="B1090" s="39">
        <v>1491.719971</v>
      </c>
      <c r="C1090" s="36">
        <f>IF(ISBLANK(B1091), "", GSPC[[#This Row],[Adj Close]]/B1091-1)</f>
        <v>1.3506906633353299E-2</v>
      </c>
      <c r="D1090" s="37">
        <v>36752</v>
      </c>
      <c r="E1090"/>
      <c r="F1090" s="36" t="str">
        <f>IF(ISBLANK(E1091), "", Long0[[#This Row],[Adj Close]]/E1091-1)</f>
        <v/>
      </c>
      <c r="J1090" s="37">
        <v>36752</v>
      </c>
      <c r="K1090"/>
      <c r="L1090" s="36" t="str">
        <f>IF(ISBLANK(K1091),"",Long2[[#This Row],[Adj Close]]/K1091-1)</f>
        <v/>
      </c>
      <c r="M1090" s="29">
        <v>36752</v>
      </c>
      <c r="O1090" s="33" t="str">
        <f>IF(ISBLANK(N1091),"",Long3[[#This Row],[Adj Close]]/N1091-1)</f>
        <v/>
      </c>
      <c r="P1090" s="37">
        <v>36752</v>
      </c>
      <c r="R1090" s="36" t="str">
        <f>IF(ISBLANK(Q1091),"",Long4[[#This Row],[Adj Close]]/Q1091-1)</f>
        <v/>
      </c>
      <c r="V1090" s="37">
        <v>36752</v>
      </c>
      <c r="X1090" s="36" t="str">
        <f>IF(ISBLANK(W1091),"",Long6[[#This Row],[Adj Close]]/W1091-1)</f>
        <v/>
      </c>
      <c r="AH1090" s="37">
        <v>36752</v>
      </c>
      <c r="AJ1090" s="36" t="str">
        <f>IF(ISBLANK(AI1091),"",Short1[[#This Row],[Adj Close]]/AI1091-1)</f>
        <v/>
      </c>
      <c r="AK1090" s="29">
        <v>36752</v>
      </c>
      <c r="AM1090" s="33" t="str">
        <f>IF(ISBLANK(AL1091),"",Short2[[#This Row],[Adj Close]]/AL1091-1)</f>
        <v/>
      </c>
    </row>
    <row r="1091" spans="1:39" x14ac:dyDescent="0.25">
      <c r="A1091" s="37">
        <v>36745</v>
      </c>
      <c r="B1091" s="39">
        <v>1471.839966</v>
      </c>
      <c r="C1091" s="36">
        <f>IF(ISBLANK(B1092), "", GSPC[[#This Row],[Adj Close]]/B1092-1)</f>
        <v>6.0904565981390046E-3</v>
      </c>
      <c r="D1091" s="37">
        <v>36745</v>
      </c>
      <c r="E1091"/>
      <c r="F1091" s="36" t="str">
        <f>IF(ISBLANK(E1092), "", Long0[[#This Row],[Adj Close]]/E1092-1)</f>
        <v/>
      </c>
      <c r="J1091" s="37">
        <v>36745</v>
      </c>
      <c r="K1091"/>
      <c r="L1091" s="36" t="str">
        <f>IF(ISBLANK(K1092),"",Long2[[#This Row],[Adj Close]]/K1092-1)</f>
        <v/>
      </c>
      <c r="M1091" s="29">
        <v>36745</v>
      </c>
      <c r="O1091" s="33" t="str">
        <f>IF(ISBLANK(N1092),"",Long3[[#This Row],[Adj Close]]/N1092-1)</f>
        <v/>
      </c>
      <c r="P1091" s="37">
        <v>36745</v>
      </c>
      <c r="R1091" s="36" t="str">
        <f>IF(ISBLANK(Q1092),"",Long4[[#This Row],[Adj Close]]/Q1092-1)</f>
        <v/>
      </c>
      <c r="V1091" s="37">
        <v>36745</v>
      </c>
      <c r="X1091" s="36" t="str">
        <f>IF(ISBLANK(W1092),"",Long6[[#This Row],[Adj Close]]/W1092-1)</f>
        <v/>
      </c>
      <c r="AH1091" s="37">
        <v>36745</v>
      </c>
      <c r="AJ1091" s="36" t="str">
        <f>IF(ISBLANK(AI1092),"",Short1[[#This Row],[Adj Close]]/AI1092-1)</f>
        <v/>
      </c>
      <c r="AK1091" s="29">
        <v>36745</v>
      </c>
      <c r="AM1091" s="33" t="str">
        <f>IF(ISBLANK(AL1092),"",Short2[[#This Row],[Adj Close]]/AL1092-1)</f>
        <v/>
      </c>
    </row>
    <row r="1092" spans="1:39" x14ac:dyDescent="0.25">
      <c r="A1092" s="37">
        <v>36738</v>
      </c>
      <c r="B1092" s="39">
        <v>1462.9300539999999</v>
      </c>
      <c r="C1092" s="36">
        <f>IF(ISBLANK(B1093), "", GSPC[[#This Row],[Adj Close]]/B1093-1)</f>
        <v>3.0312234430354801E-2</v>
      </c>
      <c r="D1092" s="37">
        <v>36738</v>
      </c>
      <c r="E1092"/>
      <c r="F1092" s="36" t="str">
        <f>IF(ISBLANK(E1093), "", Long0[[#This Row],[Adj Close]]/E1093-1)</f>
        <v/>
      </c>
      <c r="J1092" s="37">
        <v>36738</v>
      </c>
      <c r="K1092"/>
      <c r="L1092" s="36" t="str">
        <f>IF(ISBLANK(K1093),"",Long2[[#This Row],[Adj Close]]/K1093-1)</f>
        <v/>
      </c>
      <c r="M1092" s="29">
        <v>36738</v>
      </c>
      <c r="O1092" s="33" t="str">
        <f>IF(ISBLANK(N1093),"",Long3[[#This Row],[Adj Close]]/N1093-1)</f>
        <v/>
      </c>
      <c r="P1092" s="37">
        <v>36738</v>
      </c>
      <c r="R1092" s="36" t="str">
        <f>IF(ISBLANK(Q1093),"",Long4[[#This Row],[Adj Close]]/Q1093-1)</f>
        <v/>
      </c>
      <c r="V1092" s="37">
        <v>36738</v>
      </c>
      <c r="X1092" s="36" t="str">
        <f>IF(ISBLANK(W1093),"",Long6[[#This Row],[Adj Close]]/W1093-1)</f>
        <v/>
      </c>
      <c r="AH1092" s="37">
        <v>36738</v>
      </c>
      <c r="AJ1092" s="36" t="str">
        <f>IF(ISBLANK(AI1093),"",Short1[[#This Row],[Adj Close]]/AI1093-1)</f>
        <v/>
      </c>
      <c r="AK1092" s="29">
        <v>36738</v>
      </c>
      <c r="AM1092" s="33" t="str">
        <f>IF(ISBLANK(AL1093),"",Short2[[#This Row],[Adj Close]]/AL1093-1)</f>
        <v/>
      </c>
    </row>
    <row r="1093" spans="1:39" x14ac:dyDescent="0.25">
      <c r="A1093" s="37">
        <v>36731</v>
      </c>
      <c r="B1093" s="39">
        <v>1419.8900149999999</v>
      </c>
      <c r="C1093" s="36">
        <f>IF(ISBLANK(B1094), "", GSPC[[#This Row],[Adj Close]]/B1094-1)</f>
        <v>-4.0737964993372566E-2</v>
      </c>
      <c r="D1093" s="37">
        <v>36731</v>
      </c>
      <c r="E1093"/>
      <c r="F1093" s="36" t="str">
        <f>IF(ISBLANK(E1094), "", Long0[[#This Row],[Adj Close]]/E1094-1)</f>
        <v/>
      </c>
      <c r="J1093" s="37">
        <v>36731</v>
      </c>
      <c r="K1093"/>
      <c r="L1093" s="36" t="str">
        <f>IF(ISBLANK(K1094),"",Long2[[#This Row],[Adj Close]]/K1094-1)</f>
        <v/>
      </c>
      <c r="M1093" s="29">
        <v>36731</v>
      </c>
      <c r="O1093" s="33" t="str">
        <f>IF(ISBLANK(N1094),"",Long3[[#This Row],[Adj Close]]/N1094-1)</f>
        <v/>
      </c>
      <c r="P1093" s="37">
        <v>36731</v>
      </c>
      <c r="R1093" s="36" t="str">
        <f>IF(ISBLANK(Q1094),"",Long4[[#This Row],[Adj Close]]/Q1094-1)</f>
        <v/>
      </c>
      <c r="V1093" s="37">
        <v>36731</v>
      </c>
      <c r="X1093" s="36" t="str">
        <f>IF(ISBLANK(W1094),"",Long6[[#This Row],[Adj Close]]/W1094-1)</f>
        <v/>
      </c>
      <c r="AH1093" s="37">
        <v>36731</v>
      </c>
      <c r="AJ1093" s="36" t="str">
        <f>IF(ISBLANK(AI1094),"",Short1[[#This Row],[Adj Close]]/AI1094-1)</f>
        <v/>
      </c>
      <c r="AK1093" s="29">
        <v>36731</v>
      </c>
      <c r="AM1093" s="33" t="str">
        <f>IF(ISBLANK(AL1094),"",Short2[[#This Row],[Adj Close]]/AL1094-1)</f>
        <v/>
      </c>
    </row>
    <row r="1094" spans="1:39" x14ac:dyDescent="0.25">
      <c r="A1094" s="37">
        <v>36724</v>
      </c>
      <c r="B1094" s="39">
        <v>1480.1899410000001</v>
      </c>
      <c r="C1094" s="36">
        <f>IF(ISBLANK(B1095), "", GSPC[[#This Row],[Adj Close]]/B1095-1)</f>
        <v>-1.9728764218450046E-2</v>
      </c>
      <c r="D1094" s="37">
        <v>36724</v>
      </c>
      <c r="E1094"/>
      <c r="F1094" s="36" t="str">
        <f>IF(ISBLANK(E1095), "", Long0[[#This Row],[Adj Close]]/E1095-1)</f>
        <v/>
      </c>
      <c r="J1094" s="37">
        <v>36724</v>
      </c>
      <c r="K1094"/>
      <c r="L1094" s="36" t="str">
        <f>IF(ISBLANK(K1095),"",Long2[[#This Row],[Adj Close]]/K1095-1)</f>
        <v/>
      </c>
      <c r="M1094" s="29">
        <v>36724</v>
      </c>
      <c r="O1094" s="33" t="str">
        <f>IF(ISBLANK(N1095),"",Long3[[#This Row],[Adj Close]]/N1095-1)</f>
        <v/>
      </c>
      <c r="P1094" s="37">
        <v>36724</v>
      </c>
      <c r="R1094" s="36" t="str">
        <f>IF(ISBLANK(Q1095),"",Long4[[#This Row],[Adj Close]]/Q1095-1)</f>
        <v/>
      </c>
      <c r="V1094" s="37">
        <v>36724</v>
      </c>
      <c r="X1094" s="36" t="str">
        <f>IF(ISBLANK(W1095),"",Long6[[#This Row],[Adj Close]]/W1095-1)</f>
        <v/>
      </c>
      <c r="AH1094" s="37">
        <v>36724</v>
      </c>
      <c r="AJ1094" s="36" t="str">
        <f>IF(ISBLANK(AI1095),"",Short1[[#This Row],[Adj Close]]/AI1095-1)</f>
        <v/>
      </c>
      <c r="AK1094" s="29">
        <v>36724</v>
      </c>
      <c r="AM1094" s="33" t="str">
        <f>IF(ISBLANK(AL1095),"",Short2[[#This Row],[Adj Close]]/AL1095-1)</f>
        <v/>
      </c>
    </row>
    <row r="1095" spans="1:39" x14ac:dyDescent="0.25">
      <c r="A1095" s="37">
        <v>36717</v>
      </c>
      <c r="B1095" s="39">
        <v>1509.9799800000001</v>
      </c>
      <c r="C1095" s="36">
        <f>IF(ISBLANK(B1096), "", GSPC[[#This Row],[Adj Close]]/B1096-1)</f>
        <v>2.1015589624468145E-2</v>
      </c>
      <c r="D1095" s="37">
        <v>36717</v>
      </c>
      <c r="E1095"/>
      <c r="F1095" s="36" t="str">
        <f>IF(ISBLANK(E1096), "", Long0[[#This Row],[Adj Close]]/E1096-1)</f>
        <v/>
      </c>
      <c r="J1095" s="37">
        <v>36717</v>
      </c>
      <c r="K1095"/>
      <c r="L1095" s="36" t="str">
        <f>IF(ISBLANK(K1096),"",Long2[[#This Row],[Adj Close]]/K1096-1)</f>
        <v/>
      </c>
      <c r="M1095" s="29">
        <v>36717</v>
      </c>
      <c r="O1095" s="33" t="str">
        <f>IF(ISBLANK(N1096),"",Long3[[#This Row],[Adj Close]]/N1096-1)</f>
        <v/>
      </c>
      <c r="P1095" s="37">
        <v>36717</v>
      </c>
      <c r="R1095" s="36" t="str">
        <f>IF(ISBLANK(Q1096),"",Long4[[#This Row],[Adj Close]]/Q1096-1)</f>
        <v/>
      </c>
      <c r="V1095" s="37">
        <v>36717</v>
      </c>
      <c r="X1095" s="36" t="str">
        <f>IF(ISBLANK(W1096),"",Long6[[#This Row],[Adj Close]]/W1096-1)</f>
        <v/>
      </c>
      <c r="AH1095" s="37">
        <v>36717</v>
      </c>
      <c r="AJ1095" s="36" t="str">
        <f>IF(ISBLANK(AI1096),"",Short1[[#This Row],[Adj Close]]/AI1096-1)</f>
        <v/>
      </c>
      <c r="AK1095" s="29">
        <v>36717</v>
      </c>
      <c r="AM1095" s="33" t="str">
        <f>IF(ISBLANK(AL1096),"",Short2[[#This Row],[Adj Close]]/AL1096-1)</f>
        <v/>
      </c>
    </row>
    <row r="1096" spans="1:39" x14ac:dyDescent="0.25">
      <c r="A1096" s="37">
        <v>36710</v>
      </c>
      <c r="B1096" s="39">
        <v>1478.900024</v>
      </c>
      <c r="C1096" s="36">
        <f>IF(ISBLANK(B1097), "", GSPC[[#This Row],[Adj Close]]/B1097-1)</f>
        <v>1.6705656813512881E-2</v>
      </c>
      <c r="D1096" s="37">
        <v>36710</v>
      </c>
      <c r="E1096"/>
      <c r="F1096" s="36" t="str">
        <f>IF(ISBLANK(E1097), "", Long0[[#This Row],[Adj Close]]/E1097-1)</f>
        <v/>
      </c>
      <c r="J1096" s="37">
        <v>36710</v>
      </c>
      <c r="K1096"/>
      <c r="L1096" s="36" t="str">
        <f>IF(ISBLANK(K1097),"",Long2[[#This Row],[Adj Close]]/K1097-1)</f>
        <v/>
      </c>
      <c r="M1096" s="29">
        <v>36710</v>
      </c>
      <c r="O1096" s="33" t="str">
        <f>IF(ISBLANK(N1097),"",Long3[[#This Row],[Adj Close]]/N1097-1)</f>
        <v/>
      </c>
      <c r="P1096" s="37">
        <v>36710</v>
      </c>
      <c r="R1096" s="36" t="str">
        <f>IF(ISBLANK(Q1097),"",Long4[[#This Row],[Adj Close]]/Q1097-1)</f>
        <v/>
      </c>
      <c r="V1096" s="37">
        <v>36710</v>
      </c>
      <c r="X1096" s="36" t="str">
        <f>IF(ISBLANK(W1097),"",Long6[[#This Row],[Adj Close]]/W1097-1)</f>
        <v/>
      </c>
      <c r="AH1096" s="37">
        <v>36710</v>
      </c>
      <c r="AJ1096" s="36" t="str">
        <f>IF(ISBLANK(AI1097),"",Short1[[#This Row],[Adj Close]]/AI1097-1)</f>
        <v/>
      </c>
      <c r="AK1096" s="29">
        <v>36710</v>
      </c>
      <c r="AM1096" s="33" t="str">
        <f>IF(ISBLANK(AL1097),"",Short2[[#This Row],[Adj Close]]/AL1097-1)</f>
        <v/>
      </c>
    </row>
    <row r="1097" spans="1:39" x14ac:dyDescent="0.25">
      <c r="A1097" s="37">
        <v>36703</v>
      </c>
      <c r="B1097" s="39">
        <v>1454.599976</v>
      </c>
      <c r="C1097" s="36">
        <f>IF(ISBLANK(B1098), "", GSPC[[#This Row],[Adj Close]]/B1098-1)</f>
        <v>9.1017538793705111E-3</v>
      </c>
      <c r="D1097" s="37">
        <v>36703</v>
      </c>
      <c r="E1097"/>
      <c r="F1097" s="36" t="str">
        <f>IF(ISBLANK(E1098), "", Long0[[#This Row],[Adj Close]]/E1098-1)</f>
        <v/>
      </c>
      <c r="J1097" s="37">
        <v>36703</v>
      </c>
      <c r="K1097"/>
      <c r="L1097" s="36" t="str">
        <f>IF(ISBLANK(K1098),"",Long2[[#This Row],[Adj Close]]/K1098-1)</f>
        <v/>
      </c>
      <c r="M1097" s="29">
        <v>36703</v>
      </c>
      <c r="O1097" s="33" t="str">
        <f>IF(ISBLANK(N1098),"",Long3[[#This Row],[Adj Close]]/N1098-1)</f>
        <v/>
      </c>
      <c r="P1097" s="37">
        <v>36703</v>
      </c>
      <c r="R1097" s="36" t="str">
        <f>IF(ISBLANK(Q1098),"",Long4[[#This Row],[Adj Close]]/Q1098-1)</f>
        <v/>
      </c>
      <c r="V1097" s="37">
        <v>36703</v>
      </c>
      <c r="X1097" s="36" t="str">
        <f>IF(ISBLANK(W1098),"",Long6[[#This Row],[Adj Close]]/W1098-1)</f>
        <v/>
      </c>
      <c r="AH1097" s="37">
        <v>36703</v>
      </c>
      <c r="AJ1097" s="36" t="str">
        <f>IF(ISBLANK(AI1098),"",Short1[[#This Row],[Adj Close]]/AI1098-1)</f>
        <v/>
      </c>
      <c r="AK1097" s="29">
        <v>36703</v>
      </c>
      <c r="AM1097" s="33" t="str">
        <f>IF(ISBLANK(AL1098),"",Short2[[#This Row],[Adj Close]]/AL1098-1)</f>
        <v/>
      </c>
    </row>
    <row r="1098" spans="1:39" x14ac:dyDescent="0.25">
      <c r="A1098" s="37">
        <v>36696</v>
      </c>
      <c r="B1098" s="39">
        <v>1441.4799800000001</v>
      </c>
      <c r="C1098" s="36">
        <f>IF(ISBLANK(B1099), "", GSPC[[#This Row],[Adj Close]]/B1099-1)</f>
        <v>-1.5691778274571688E-2</v>
      </c>
      <c r="D1098" s="37">
        <v>36696</v>
      </c>
      <c r="E1098"/>
      <c r="F1098" s="36" t="str">
        <f>IF(ISBLANK(E1099), "", Long0[[#This Row],[Adj Close]]/E1099-1)</f>
        <v/>
      </c>
      <c r="J1098" s="37">
        <v>36696</v>
      </c>
      <c r="K1098"/>
      <c r="L1098" s="36" t="str">
        <f>IF(ISBLANK(K1099),"",Long2[[#This Row],[Adj Close]]/K1099-1)</f>
        <v/>
      </c>
      <c r="M1098" s="29">
        <v>36696</v>
      </c>
      <c r="O1098" s="33" t="str">
        <f>IF(ISBLANK(N1099),"",Long3[[#This Row],[Adj Close]]/N1099-1)</f>
        <v/>
      </c>
      <c r="P1098" s="37">
        <v>36696</v>
      </c>
      <c r="R1098" s="36" t="str">
        <f>IF(ISBLANK(Q1099),"",Long4[[#This Row],[Adj Close]]/Q1099-1)</f>
        <v/>
      </c>
      <c r="V1098" s="37">
        <v>36696</v>
      </c>
      <c r="X1098" s="36" t="str">
        <f>IF(ISBLANK(W1099),"",Long6[[#This Row],[Adj Close]]/W1099-1)</f>
        <v/>
      </c>
      <c r="AH1098" s="37">
        <v>36696</v>
      </c>
      <c r="AJ1098" s="36" t="str">
        <f>IF(ISBLANK(AI1099),"",Short1[[#This Row],[Adj Close]]/AI1099-1)</f>
        <v/>
      </c>
      <c r="AK1098" s="29">
        <v>36696</v>
      </c>
      <c r="AM1098" s="33" t="str">
        <f>IF(ISBLANK(AL1099),"",Short2[[#This Row],[Adj Close]]/AL1099-1)</f>
        <v/>
      </c>
    </row>
    <row r="1099" spans="1:39" x14ac:dyDescent="0.25">
      <c r="A1099" s="37">
        <v>36689</v>
      </c>
      <c r="B1099" s="39">
        <v>1464.459961</v>
      </c>
      <c r="C1099" s="36">
        <f>IF(ISBLANK(B1100), "", GSPC[[#This Row],[Adj Close]]/B1100-1)</f>
        <v>5.15461083261326E-3</v>
      </c>
      <c r="D1099" s="37">
        <v>36689</v>
      </c>
      <c r="E1099"/>
      <c r="F1099" s="36" t="str">
        <f>IF(ISBLANK(E1100), "", Long0[[#This Row],[Adj Close]]/E1100-1)</f>
        <v/>
      </c>
      <c r="J1099" s="37">
        <v>36689</v>
      </c>
      <c r="K1099"/>
      <c r="L1099" s="36" t="str">
        <f>IF(ISBLANK(K1100),"",Long2[[#This Row],[Adj Close]]/K1100-1)</f>
        <v/>
      </c>
      <c r="M1099" s="29">
        <v>36689</v>
      </c>
      <c r="O1099" s="33" t="str">
        <f>IF(ISBLANK(N1100),"",Long3[[#This Row],[Adj Close]]/N1100-1)</f>
        <v/>
      </c>
      <c r="P1099" s="37">
        <v>36689</v>
      </c>
      <c r="R1099" s="36" t="str">
        <f>IF(ISBLANK(Q1100),"",Long4[[#This Row],[Adj Close]]/Q1100-1)</f>
        <v/>
      </c>
      <c r="V1099" s="37">
        <v>36689</v>
      </c>
      <c r="X1099" s="36" t="str">
        <f>IF(ISBLANK(W1100),"",Long6[[#This Row],[Adj Close]]/W1100-1)</f>
        <v/>
      </c>
      <c r="AH1099" s="37">
        <v>36689</v>
      </c>
      <c r="AJ1099" s="36" t="str">
        <f>IF(ISBLANK(AI1100),"",Short1[[#This Row],[Adj Close]]/AI1100-1)</f>
        <v/>
      </c>
      <c r="AK1099" s="29">
        <v>36689</v>
      </c>
      <c r="AM1099" s="33" t="str">
        <f>IF(ISBLANK(AL1100),"",Short2[[#This Row],[Adj Close]]/AL1100-1)</f>
        <v/>
      </c>
    </row>
    <row r="1100" spans="1:39" x14ac:dyDescent="0.25">
      <c r="A1100" s="37">
        <v>36682</v>
      </c>
      <c r="B1100" s="39">
        <v>1456.9499510000001</v>
      </c>
      <c r="C1100" s="36">
        <f>IF(ISBLANK(B1101), "", GSPC[[#This Row],[Adj Close]]/B1101-1)</f>
        <v>-1.3748465986024971E-2</v>
      </c>
      <c r="D1100" s="37">
        <v>36682</v>
      </c>
      <c r="E1100"/>
      <c r="F1100" s="36" t="str">
        <f>IF(ISBLANK(E1101), "", Long0[[#This Row],[Adj Close]]/E1101-1)</f>
        <v/>
      </c>
      <c r="J1100" s="37">
        <v>36682</v>
      </c>
      <c r="K1100"/>
      <c r="L1100" s="36" t="str">
        <f>IF(ISBLANK(K1101),"",Long2[[#This Row],[Adj Close]]/K1101-1)</f>
        <v/>
      </c>
      <c r="M1100" s="29">
        <v>36682</v>
      </c>
      <c r="O1100" s="33" t="str">
        <f>IF(ISBLANK(N1101),"",Long3[[#This Row],[Adj Close]]/N1101-1)</f>
        <v/>
      </c>
      <c r="P1100" s="37">
        <v>36682</v>
      </c>
      <c r="R1100" s="36" t="str">
        <f>IF(ISBLANK(Q1101),"",Long4[[#This Row],[Adj Close]]/Q1101-1)</f>
        <v/>
      </c>
      <c r="V1100" s="37">
        <v>36682</v>
      </c>
      <c r="X1100" s="36" t="str">
        <f>IF(ISBLANK(W1101),"",Long6[[#This Row],[Adj Close]]/W1101-1)</f>
        <v/>
      </c>
      <c r="AH1100" s="37">
        <v>36682</v>
      </c>
      <c r="AJ1100" s="36" t="str">
        <f>IF(ISBLANK(AI1101),"",Short1[[#This Row],[Adj Close]]/AI1101-1)</f>
        <v/>
      </c>
      <c r="AK1100" s="29">
        <v>36682</v>
      </c>
      <c r="AM1100" s="33" t="str">
        <f>IF(ISBLANK(AL1101),"",Short2[[#This Row],[Adj Close]]/AL1101-1)</f>
        <v/>
      </c>
    </row>
    <row r="1101" spans="1:39" x14ac:dyDescent="0.25">
      <c r="A1101" s="37">
        <v>36675</v>
      </c>
      <c r="B1101" s="39">
        <v>1477.26001</v>
      </c>
      <c r="C1101" s="36">
        <f>IF(ISBLANK(B1102), "", GSPC[[#This Row],[Adj Close]]/B1102-1)</f>
        <v>7.2016363013361673E-2</v>
      </c>
      <c r="D1101" s="37">
        <v>36675</v>
      </c>
      <c r="E1101"/>
      <c r="F1101" s="36" t="str">
        <f>IF(ISBLANK(E1102), "", Long0[[#This Row],[Adj Close]]/E1102-1)</f>
        <v/>
      </c>
      <c r="J1101" s="37">
        <v>36675</v>
      </c>
      <c r="K1101"/>
      <c r="L1101" s="36" t="str">
        <f>IF(ISBLANK(K1102),"",Long2[[#This Row],[Adj Close]]/K1102-1)</f>
        <v/>
      </c>
      <c r="M1101" s="29">
        <v>36675</v>
      </c>
      <c r="O1101" s="33" t="str">
        <f>IF(ISBLANK(N1102),"",Long3[[#This Row],[Adj Close]]/N1102-1)</f>
        <v/>
      </c>
      <c r="P1101" s="37">
        <v>36675</v>
      </c>
      <c r="R1101" s="36" t="str">
        <f>IF(ISBLANK(Q1102),"",Long4[[#This Row],[Adj Close]]/Q1102-1)</f>
        <v/>
      </c>
      <c r="V1101" s="37">
        <v>36675</v>
      </c>
      <c r="X1101" s="36" t="str">
        <f>IF(ISBLANK(W1102),"",Long6[[#This Row],[Adj Close]]/W1102-1)</f>
        <v/>
      </c>
      <c r="AH1101" s="37">
        <v>36675</v>
      </c>
      <c r="AJ1101" s="36" t="str">
        <f>IF(ISBLANK(AI1102),"",Short1[[#This Row],[Adj Close]]/AI1102-1)</f>
        <v/>
      </c>
      <c r="AK1101" s="29">
        <v>36675</v>
      </c>
      <c r="AM1101" s="33" t="str">
        <f>IF(ISBLANK(AL1102),"",Short2[[#This Row],[Adj Close]]/AL1102-1)</f>
        <v/>
      </c>
    </row>
    <row r="1102" spans="1:39" x14ac:dyDescent="0.25">
      <c r="A1102" s="37">
        <v>36668</v>
      </c>
      <c r="B1102" s="39">
        <v>1378.0200199999999</v>
      </c>
      <c r="C1102" s="36">
        <f>IF(ISBLANK(B1103), "", GSPC[[#This Row],[Adj Close]]/B1103-1)</f>
        <v>-2.0562160707591648E-2</v>
      </c>
      <c r="D1102" s="37">
        <v>36668</v>
      </c>
      <c r="E1102"/>
      <c r="F1102" s="36" t="str">
        <f>IF(ISBLANK(E1103), "", Long0[[#This Row],[Adj Close]]/E1103-1)</f>
        <v/>
      </c>
      <c r="J1102" s="37">
        <v>36668</v>
      </c>
      <c r="K1102"/>
      <c r="L1102" s="36" t="str">
        <f>IF(ISBLANK(K1103),"",Long2[[#This Row],[Adj Close]]/K1103-1)</f>
        <v/>
      </c>
      <c r="M1102" s="29">
        <v>36668</v>
      </c>
      <c r="O1102" s="33" t="str">
        <f>IF(ISBLANK(N1103),"",Long3[[#This Row],[Adj Close]]/N1103-1)</f>
        <v/>
      </c>
      <c r="P1102" s="37">
        <v>36668</v>
      </c>
      <c r="R1102" s="36" t="str">
        <f>IF(ISBLANK(Q1103),"",Long4[[#This Row],[Adj Close]]/Q1103-1)</f>
        <v/>
      </c>
      <c r="V1102" s="37">
        <v>36668</v>
      </c>
      <c r="X1102" s="36" t="str">
        <f>IF(ISBLANK(W1103),"",Long6[[#This Row],[Adj Close]]/W1103-1)</f>
        <v/>
      </c>
      <c r="AH1102" s="37">
        <v>36668</v>
      </c>
      <c r="AJ1102" s="36" t="str">
        <f>IF(ISBLANK(AI1103),"",Short1[[#This Row],[Adj Close]]/AI1103-1)</f>
        <v/>
      </c>
      <c r="AK1102" s="29">
        <v>36668</v>
      </c>
      <c r="AM1102" s="33" t="str">
        <f>IF(ISBLANK(AL1103),"",Short2[[#This Row],[Adj Close]]/AL1103-1)</f>
        <v/>
      </c>
    </row>
    <row r="1103" spans="1:39" x14ac:dyDescent="0.25">
      <c r="A1103" s="37">
        <v>36661</v>
      </c>
      <c r="B1103" s="39">
        <v>1406.9499510000001</v>
      </c>
      <c r="C1103" s="36">
        <f>IF(ISBLANK(B1104), "", GSPC[[#This Row],[Adj Close]]/B1104-1)</f>
        <v>-9.8595388923840011E-3</v>
      </c>
      <c r="D1103" s="37">
        <v>36661</v>
      </c>
      <c r="E1103"/>
      <c r="F1103" s="36" t="str">
        <f>IF(ISBLANK(E1104), "", Long0[[#This Row],[Adj Close]]/E1104-1)</f>
        <v/>
      </c>
      <c r="J1103" s="37">
        <v>36661</v>
      </c>
      <c r="K1103"/>
      <c r="L1103" s="36" t="str">
        <f>IF(ISBLANK(K1104),"",Long2[[#This Row],[Adj Close]]/K1104-1)</f>
        <v/>
      </c>
      <c r="M1103" s="29">
        <v>36661</v>
      </c>
      <c r="O1103" s="33" t="str">
        <f>IF(ISBLANK(N1104),"",Long3[[#This Row],[Adj Close]]/N1104-1)</f>
        <v/>
      </c>
      <c r="P1103" s="37">
        <v>36661</v>
      </c>
      <c r="R1103" s="36" t="str">
        <f>IF(ISBLANK(Q1104),"",Long4[[#This Row],[Adj Close]]/Q1104-1)</f>
        <v/>
      </c>
      <c r="V1103" s="37">
        <v>36661</v>
      </c>
      <c r="X1103" s="36" t="str">
        <f>IF(ISBLANK(W1104),"",Long6[[#This Row],[Adj Close]]/W1104-1)</f>
        <v/>
      </c>
      <c r="AH1103" s="37">
        <v>36661</v>
      </c>
      <c r="AJ1103" s="36" t="str">
        <f>IF(ISBLANK(AI1104),"",Short1[[#This Row],[Adj Close]]/AI1104-1)</f>
        <v/>
      </c>
      <c r="AK1103" s="29">
        <v>36661</v>
      </c>
      <c r="AM1103" s="33" t="str">
        <f>IF(ISBLANK(AL1104),"",Short2[[#This Row],[Adj Close]]/AL1104-1)</f>
        <v/>
      </c>
    </row>
    <row r="1104" spans="1:39" x14ac:dyDescent="0.25">
      <c r="A1104" s="37">
        <v>36654</v>
      </c>
      <c r="B1104" s="39">
        <v>1420.959961</v>
      </c>
      <c r="C1104" s="36">
        <f>IF(ISBLANK(B1105), "", GSPC[[#This Row],[Adj Close]]/B1105-1)</f>
        <v>-8.145888302821036E-3</v>
      </c>
      <c r="D1104" s="37">
        <v>36654</v>
      </c>
      <c r="E1104"/>
      <c r="F1104" s="36" t="str">
        <f>IF(ISBLANK(E1105), "", Long0[[#This Row],[Adj Close]]/E1105-1)</f>
        <v/>
      </c>
      <c r="J1104" s="37">
        <v>36654</v>
      </c>
      <c r="K1104"/>
      <c r="L1104" s="36" t="str">
        <f>IF(ISBLANK(K1105),"",Long2[[#This Row],[Adj Close]]/K1105-1)</f>
        <v/>
      </c>
      <c r="M1104" s="29">
        <v>36654</v>
      </c>
      <c r="O1104" s="33" t="str">
        <f>IF(ISBLANK(N1105),"",Long3[[#This Row],[Adj Close]]/N1105-1)</f>
        <v/>
      </c>
      <c r="P1104" s="37">
        <v>36654</v>
      </c>
      <c r="R1104" s="36" t="str">
        <f>IF(ISBLANK(Q1105),"",Long4[[#This Row],[Adj Close]]/Q1105-1)</f>
        <v/>
      </c>
      <c r="V1104" s="37">
        <v>36654</v>
      </c>
      <c r="X1104" s="36" t="str">
        <f>IF(ISBLANK(W1105),"",Long6[[#This Row],[Adj Close]]/W1105-1)</f>
        <v/>
      </c>
      <c r="AH1104" s="37">
        <v>36654</v>
      </c>
      <c r="AJ1104" s="36" t="str">
        <f>IF(ISBLANK(AI1105),"",Short1[[#This Row],[Adj Close]]/AI1105-1)</f>
        <v/>
      </c>
      <c r="AK1104" s="29">
        <v>36654</v>
      </c>
      <c r="AM1104" s="33" t="str">
        <f>IF(ISBLANK(AL1105),"",Short2[[#This Row],[Adj Close]]/AL1105-1)</f>
        <v/>
      </c>
    </row>
    <row r="1105" spans="1:39" x14ac:dyDescent="0.25">
      <c r="A1105" s="37">
        <v>36647</v>
      </c>
      <c r="B1105" s="39">
        <v>1432.630005</v>
      </c>
      <c r="C1105" s="36">
        <f>IF(ISBLANK(B1106), "", GSPC[[#This Row],[Adj Close]]/B1106-1)</f>
        <v>-1.3632359744602196E-2</v>
      </c>
      <c r="D1105" s="37">
        <v>36647</v>
      </c>
      <c r="E1105"/>
      <c r="F1105" s="36" t="str">
        <f>IF(ISBLANK(E1106), "", Long0[[#This Row],[Adj Close]]/E1106-1)</f>
        <v/>
      </c>
      <c r="J1105" s="37">
        <v>36647</v>
      </c>
      <c r="K1105"/>
      <c r="L1105" s="36" t="str">
        <f>IF(ISBLANK(K1106),"",Long2[[#This Row],[Adj Close]]/K1106-1)</f>
        <v/>
      </c>
      <c r="M1105" s="29">
        <v>36647</v>
      </c>
      <c r="O1105" s="33" t="str">
        <f>IF(ISBLANK(N1106),"",Long3[[#This Row],[Adj Close]]/N1106-1)</f>
        <v/>
      </c>
      <c r="P1105" s="37">
        <v>36647</v>
      </c>
      <c r="R1105" s="36" t="str">
        <f>IF(ISBLANK(Q1106),"",Long4[[#This Row],[Adj Close]]/Q1106-1)</f>
        <v/>
      </c>
      <c r="V1105" s="37">
        <v>36647</v>
      </c>
      <c r="X1105" s="36" t="str">
        <f>IF(ISBLANK(W1106),"",Long6[[#This Row],[Adj Close]]/W1106-1)</f>
        <v/>
      </c>
      <c r="AH1105" s="37">
        <v>36647</v>
      </c>
      <c r="AJ1105" s="36" t="str">
        <f>IF(ISBLANK(AI1106),"",Short1[[#This Row],[Adj Close]]/AI1106-1)</f>
        <v/>
      </c>
      <c r="AK1105" s="29">
        <v>36647</v>
      </c>
      <c r="AM1105" s="33" t="str">
        <f>IF(ISBLANK(AL1106),"",Short2[[#This Row],[Adj Close]]/AL1106-1)</f>
        <v/>
      </c>
    </row>
    <row r="1106" spans="1:39" x14ac:dyDescent="0.25">
      <c r="A1106" s="37">
        <v>36640</v>
      </c>
      <c r="B1106" s="39">
        <v>1452.4300539999999</v>
      </c>
      <c r="C1106" s="36">
        <f>IF(ISBLANK(B1107), "", GSPC[[#This Row],[Adj Close]]/B1107-1)</f>
        <v>1.2470906711304464E-2</v>
      </c>
      <c r="D1106" s="37">
        <v>36640</v>
      </c>
      <c r="E1106"/>
      <c r="F1106" s="36" t="str">
        <f>IF(ISBLANK(E1107), "", Long0[[#This Row],[Adj Close]]/E1107-1)</f>
        <v/>
      </c>
      <c r="J1106" s="37">
        <v>36640</v>
      </c>
      <c r="K1106"/>
      <c r="L1106" s="36" t="str">
        <f>IF(ISBLANK(K1107),"",Long2[[#This Row],[Adj Close]]/K1107-1)</f>
        <v/>
      </c>
      <c r="M1106" s="29">
        <v>36640</v>
      </c>
      <c r="O1106" s="33" t="str">
        <f>IF(ISBLANK(N1107),"",Long3[[#This Row],[Adj Close]]/N1107-1)</f>
        <v/>
      </c>
      <c r="P1106" s="37">
        <v>36640</v>
      </c>
      <c r="R1106" s="36" t="str">
        <f>IF(ISBLANK(Q1107),"",Long4[[#This Row],[Adj Close]]/Q1107-1)</f>
        <v/>
      </c>
      <c r="V1106" s="37">
        <v>36640</v>
      </c>
      <c r="X1106" s="36" t="str">
        <f>IF(ISBLANK(W1107),"",Long6[[#This Row],[Adj Close]]/W1107-1)</f>
        <v/>
      </c>
      <c r="AH1106" s="37">
        <v>36640</v>
      </c>
      <c r="AJ1106" s="36" t="str">
        <f>IF(ISBLANK(AI1107),"",Short1[[#This Row],[Adj Close]]/AI1107-1)</f>
        <v/>
      </c>
      <c r="AK1106" s="29">
        <v>36640</v>
      </c>
      <c r="AM1106" s="33" t="str">
        <f>IF(ISBLANK(AL1107),"",Short2[[#This Row],[Adj Close]]/AL1107-1)</f>
        <v/>
      </c>
    </row>
    <row r="1107" spans="1:39" x14ac:dyDescent="0.25">
      <c r="A1107" s="37">
        <v>36633</v>
      </c>
      <c r="B1107" s="39">
        <v>1434.540039</v>
      </c>
      <c r="C1107" s="36">
        <f>IF(ISBLANK(B1108), "", GSPC[[#This Row],[Adj Close]]/B1108-1)</f>
        <v>5.7483617833687051E-2</v>
      </c>
      <c r="D1107" s="37">
        <v>36633</v>
      </c>
      <c r="E1107"/>
      <c r="F1107" s="36" t="str">
        <f>IF(ISBLANK(E1108), "", Long0[[#This Row],[Adj Close]]/E1108-1)</f>
        <v/>
      </c>
      <c r="J1107" s="37">
        <v>36633</v>
      </c>
      <c r="K1107"/>
      <c r="L1107" s="36" t="str">
        <f>IF(ISBLANK(K1108),"",Long2[[#This Row],[Adj Close]]/K1108-1)</f>
        <v/>
      </c>
      <c r="M1107" s="29">
        <v>36633</v>
      </c>
      <c r="O1107" s="33" t="str">
        <f>IF(ISBLANK(N1108),"",Long3[[#This Row],[Adj Close]]/N1108-1)</f>
        <v/>
      </c>
      <c r="P1107" s="37">
        <v>36633</v>
      </c>
      <c r="R1107" s="36" t="str">
        <f>IF(ISBLANK(Q1108),"",Long4[[#This Row],[Adj Close]]/Q1108-1)</f>
        <v/>
      </c>
      <c r="V1107" s="37">
        <v>36633</v>
      </c>
      <c r="X1107" s="36" t="str">
        <f>IF(ISBLANK(W1108),"",Long6[[#This Row],[Adj Close]]/W1108-1)</f>
        <v/>
      </c>
      <c r="AH1107" s="37">
        <v>36633</v>
      </c>
      <c r="AJ1107" s="36" t="str">
        <f>IF(ISBLANK(AI1108),"",Short1[[#This Row],[Adj Close]]/AI1108-1)</f>
        <v/>
      </c>
      <c r="AK1107" s="29">
        <v>36633</v>
      </c>
      <c r="AM1107" s="33" t="str">
        <f>IF(ISBLANK(AL1108),"",Short2[[#This Row],[Adj Close]]/AL1108-1)</f>
        <v/>
      </c>
    </row>
    <row r="1108" spans="1:39" x14ac:dyDescent="0.25">
      <c r="A1108" s="37">
        <v>36626</v>
      </c>
      <c r="B1108" s="39">
        <v>1356.5600589999999</v>
      </c>
      <c r="C1108" s="36">
        <f>IF(ISBLANK(B1109), "", GSPC[[#This Row],[Adj Close]]/B1109-1)</f>
        <v>-0.10537799289680605</v>
      </c>
      <c r="D1108" s="37">
        <v>36626</v>
      </c>
      <c r="E1108"/>
      <c r="F1108" s="36" t="str">
        <f>IF(ISBLANK(E1109), "", Long0[[#This Row],[Adj Close]]/E1109-1)</f>
        <v/>
      </c>
      <c r="J1108" s="37">
        <v>36626</v>
      </c>
      <c r="K1108"/>
      <c r="L1108" s="36" t="str">
        <f>IF(ISBLANK(K1109),"",Long2[[#This Row],[Adj Close]]/K1109-1)</f>
        <v/>
      </c>
      <c r="M1108" s="29">
        <v>36626</v>
      </c>
      <c r="O1108" s="33" t="str">
        <f>IF(ISBLANK(N1109),"",Long3[[#This Row],[Adj Close]]/N1109-1)</f>
        <v/>
      </c>
      <c r="P1108" s="37">
        <v>36626</v>
      </c>
      <c r="R1108" s="36" t="str">
        <f>IF(ISBLANK(Q1109),"",Long4[[#This Row],[Adj Close]]/Q1109-1)</f>
        <v/>
      </c>
      <c r="V1108" s="37">
        <v>36626</v>
      </c>
      <c r="X1108" s="36" t="str">
        <f>IF(ISBLANK(W1109),"",Long6[[#This Row],[Adj Close]]/W1109-1)</f>
        <v/>
      </c>
      <c r="AH1108" s="37">
        <v>36626</v>
      </c>
      <c r="AJ1108" s="36" t="str">
        <f>IF(ISBLANK(AI1109),"",Short1[[#This Row],[Adj Close]]/AI1109-1)</f>
        <v/>
      </c>
      <c r="AK1108" s="29">
        <v>36626</v>
      </c>
      <c r="AM1108" s="33" t="str">
        <f>IF(ISBLANK(AL1109),"",Short2[[#This Row],[Adj Close]]/AL1109-1)</f>
        <v/>
      </c>
    </row>
    <row r="1109" spans="1:39" x14ac:dyDescent="0.25">
      <c r="A1109" s="37">
        <v>36619</v>
      </c>
      <c r="B1109" s="39">
        <v>1516.349976</v>
      </c>
      <c r="C1109" s="36">
        <f>IF(ISBLANK(B1110), "", GSPC[[#This Row],[Adj Close]]/B1110-1)</f>
        <v>1.18579058320194E-2</v>
      </c>
      <c r="D1109" s="37">
        <v>36619</v>
      </c>
      <c r="E1109"/>
      <c r="F1109" s="36" t="str">
        <f>IF(ISBLANK(E1110), "", Long0[[#This Row],[Adj Close]]/E1110-1)</f>
        <v/>
      </c>
      <c r="J1109" s="37">
        <v>36619</v>
      </c>
      <c r="K1109"/>
      <c r="L1109" s="36" t="str">
        <f>IF(ISBLANK(K1110),"",Long2[[#This Row],[Adj Close]]/K1110-1)</f>
        <v/>
      </c>
      <c r="M1109" s="29">
        <v>36619</v>
      </c>
      <c r="O1109" s="33" t="str">
        <f>IF(ISBLANK(N1110),"",Long3[[#This Row],[Adj Close]]/N1110-1)</f>
        <v/>
      </c>
      <c r="P1109" s="37">
        <v>36619</v>
      </c>
      <c r="R1109" s="36" t="str">
        <f>IF(ISBLANK(Q1110),"",Long4[[#This Row],[Adj Close]]/Q1110-1)</f>
        <v/>
      </c>
      <c r="V1109" s="37">
        <v>36619</v>
      </c>
      <c r="X1109" s="36" t="str">
        <f>IF(ISBLANK(W1110),"",Long6[[#This Row],[Adj Close]]/W1110-1)</f>
        <v/>
      </c>
      <c r="AH1109" s="37">
        <v>36619</v>
      </c>
      <c r="AJ1109" s="36" t="str">
        <f>IF(ISBLANK(AI1110),"",Short1[[#This Row],[Adj Close]]/AI1110-1)</f>
        <v/>
      </c>
      <c r="AK1109" s="29">
        <v>36619</v>
      </c>
      <c r="AM1109" s="33" t="str">
        <f>IF(ISBLANK(AL1110),"",Short2[[#This Row],[Adj Close]]/AL1110-1)</f>
        <v/>
      </c>
    </row>
    <row r="1110" spans="1:39" x14ac:dyDescent="0.25">
      <c r="A1110" s="37">
        <v>36612</v>
      </c>
      <c r="B1110" s="39">
        <v>1498.579956</v>
      </c>
      <c r="C1110" s="36">
        <f>IF(ISBLANK(B1111), "", GSPC[[#This Row],[Adj Close]]/B1111-1)</f>
        <v>-1.8907209182159379E-2</v>
      </c>
      <c r="D1110" s="37">
        <v>36612</v>
      </c>
      <c r="E1110"/>
      <c r="F1110" s="36" t="str">
        <f>IF(ISBLANK(E1111), "", Long0[[#This Row],[Adj Close]]/E1111-1)</f>
        <v/>
      </c>
      <c r="J1110" s="37">
        <v>36612</v>
      </c>
      <c r="K1110"/>
      <c r="L1110" s="36" t="str">
        <f>IF(ISBLANK(K1111),"",Long2[[#This Row],[Adj Close]]/K1111-1)</f>
        <v/>
      </c>
      <c r="M1110" s="29">
        <v>36612</v>
      </c>
      <c r="O1110" s="33" t="str">
        <f>IF(ISBLANK(N1111),"",Long3[[#This Row],[Adj Close]]/N1111-1)</f>
        <v/>
      </c>
      <c r="P1110" s="37">
        <v>36612</v>
      </c>
      <c r="R1110" s="36" t="str">
        <f>IF(ISBLANK(Q1111),"",Long4[[#This Row],[Adj Close]]/Q1111-1)</f>
        <v/>
      </c>
      <c r="V1110" s="37">
        <v>36612</v>
      </c>
      <c r="X1110" s="36" t="str">
        <f>IF(ISBLANK(W1111),"",Long6[[#This Row],[Adj Close]]/W1111-1)</f>
        <v/>
      </c>
      <c r="AH1110" s="37">
        <v>36612</v>
      </c>
      <c r="AJ1110" s="36" t="str">
        <f>IF(ISBLANK(AI1111),"",Short1[[#This Row],[Adj Close]]/AI1111-1)</f>
        <v/>
      </c>
      <c r="AK1110" s="29">
        <v>36612</v>
      </c>
      <c r="AM1110" s="33" t="str">
        <f>IF(ISBLANK(AL1111),"",Short2[[#This Row],[Adj Close]]/AL1111-1)</f>
        <v/>
      </c>
    </row>
    <row r="1111" spans="1:39" x14ac:dyDescent="0.25">
      <c r="A1111" s="37">
        <v>36605</v>
      </c>
      <c r="B1111" s="39">
        <v>1527.459961</v>
      </c>
      <c r="C1111" s="36">
        <f>IF(ISBLANK(B1112), "", GSPC[[#This Row],[Adj Close]]/B1112-1)</f>
        <v>4.3012141762789335E-2</v>
      </c>
      <c r="D1111" s="37">
        <v>36605</v>
      </c>
      <c r="E1111"/>
      <c r="F1111" s="36" t="str">
        <f>IF(ISBLANK(E1112), "", Long0[[#This Row],[Adj Close]]/E1112-1)</f>
        <v/>
      </c>
      <c r="J1111" s="37">
        <v>36605</v>
      </c>
      <c r="K1111"/>
      <c r="L1111" s="36" t="str">
        <f>IF(ISBLANK(K1112),"",Long2[[#This Row],[Adj Close]]/K1112-1)</f>
        <v/>
      </c>
      <c r="M1111" s="29">
        <v>36605</v>
      </c>
      <c r="O1111" s="33" t="str">
        <f>IF(ISBLANK(N1112),"",Long3[[#This Row],[Adj Close]]/N1112-1)</f>
        <v/>
      </c>
      <c r="P1111" s="37">
        <v>36605</v>
      </c>
      <c r="R1111" s="36" t="str">
        <f>IF(ISBLANK(Q1112),"",Long4[[#This Row],[Adj Close]]/Q1112-1)</f>
        <v/>
      </c>
      <c r="V1111" s="37">
        <v>36605</v>
      </c>
      <c r="X1111" s="36" t="str">
        <f>IF(ISBLANK(W1112),"",Long6[[#This Row],[Adj Close]]/W1112-1)</f>
        <v/>
      </c>
      <c r="AH1111" s="37">
        <v>36605</v>
      </c>
      <c r="AJ1111" s="36" t="str">
        <f>IF(ISBLANK(AI1112),"",Short1[[#This Row],[Adj Close]]/AI1112-1)</f>
        <v/>
      </c>
      <c r="AK1111" s="29">
        <v>36605</v>
      </c>
      <c r="AM1111" s="33" t="str">
        <f>IF(ISBLANK(AL1112),"",Short2[[#This Row],[Adj Close]]/AL1112-1)</f>
        <v/>
      </c>
    </row>
    <row r="1112" spans="1:39" x14ac:dyDescent="0.25">
      <c r="A1112" s="37">
        <v>36598</v>
      </c>
      <c r="B1112" s="39">
        <v>1464.469971</v>
      </c>
      <c r="C1112" s="36">
        <f>IF(ISBLANK(B1113), "", GSPC[[#This Row],[Adj Close]]/B1113-1)</f>
        <v>4.9746627542931687E-2</v>
      </c>
      <c r="D1112" s="37">
        <v>36598</v>
      </c>
      <c r="E1112"/>
      <c r="F1112" s="36" t="str">
        <f>IF(ISBLANK(E1113), "", Long0[[#This Row],[Adj Close]]/E1113-1)</f>
        <v/>
      </c>
      <c r="J1112" s="37">
        <v>36598</v>
      </c>
      <c r="K1112"/>
      <c r="L1112" s="36" t="str">
        <f>IF(ISBLANK(K1113),"",Long2[[#This Row],[Adj Close]]/K1113-1)</f>
        <v/>
      </c>
      <c r="M1112" s="29">
        <v>36598</v>
      </c>
      <c r="O1112" s="33" t="str">
        <f>IF(ISBLANK(N1113),"",Long3[[#This Row],[Adj Close]]/N1113-1)</f>
        <v/>
      </c>
      <c r="P1112" s="37">
        <v>36598</v>
      </c>
      <c r="R1112" s="36" t="str">
        <f>IF(ISBLANK(Q1113),"",Long4[[#This Row],[Adj Close]]/Q1113-1)</f>
        <v/>
      </c>
      <c r="V1112" s="37">
        <v>36598</v>
      </c>
      <c r="X1112" s="36" t="str">
        <f>IF(ISBLANK(W1113),"",Long6[[#This Row],[Adj Close]]/W1113-1)</f>
        <v/>
      </c>
      <c r="AH1112" s="37">
        <v>36598</v>
      </c>
      <c r="AJ1112" s="36" t="str">
        <f>IF(ISBLANK(AI1113),"",Short1[[#This Row],[Adj Close]]/AI1113-1)</f>
        <v/>
      </c>
      <c r="AK1112" s="29">
        <v>36598</v>
      </c>
      <c r="AM1112" s="33" t="str">
        <f>IF(ISBLANK(AL1113),"",Short2[[#This Row],[Adj Close]]/AL1113-1)</f>
        <v/>
      </c>
    </row>
    <row r="1113" spans="1:39" x14ac:dyDescent="0.25">
      <c r="A1113" s="37">
        <v>36591</v>
      </c>
      <c r="B1113" s="39">
        <v>1395.0699460000001</v>
      </c>
      <c r="C1113" s="36">
        <f>IF(ISBLANK(B1114), "", GSPC[[#This Row],[Adj Close]]/B1114-1)</f>
        <v>-1.0005959224038019E-2</v>
      </c>
      <c r="D1113" s="37">
        <v>36591</v>
      </c>
      <c r="E1113"/>
      <c r="F1113" s="36" t="str">
        <f>IF(ISBLANK(E1114), "", Long0[[#This Row],[Adj Close]]/E1114-1)</f>
        <v/>
      </c>
      <c r="J1113" s="37">
        <v>36591</v>
      </c>
      <c r="K1113"/>
      <c r="L1113" s="36" t="str">
        <f>IF(ISBLANK(K1114),"",Long2[[#This Row],[Adj Close]]/K1114-1)</f>
        <v/>
      </c>
      <c r="M1113" s="29">
        <v>36591</v>
      </c>
      <c r="O1113" s="33" t="str">
        <f>IF(ISBLANK(N1114),"",Long3[[#This Row],[Adj Close]]/N1114-1)</f>
        <v/>
      </c>
      <c r="P1113" s="37">
        <v>36591</v>
      </c>
      <c r="R1113" s="36" t="str">
        <f>IF(ISBLANK(Q1114),"",Long4[[#This Row],[Adj Close]]/Q1114-1)</f>
        <v/>
      </c>
      <c r="V1113" s="37">
        <v>36591</v>
      </c>
      <c r="X1113" s="36" t="str">
        <f>IF(ISBLANK(W1114),"",Long6[[#This Row],[Adj Close]]/W1114-1)</f>
        <v/>
      </c>
      <c r="AH1113" s="37">
        <v>36591</v>
      </c>
      <c r="AJ1113" s="36" t="str">
        <f>IF(ISBLANK(AI1114),"",Short1[[#This Row],[Adj Close]]/AI1114-1)</f>
        <v/>
      </c>
      <c r="AK1113" s="29">
        <v>36591</v>
      </c>
      <c r="AM1113" s="33" t="str">
        <f>IF(ISBLANK(AL1114),"",Short2[[#This Row],[Adj Close]]/AL1114-1)</f>
        <v/>
      </c>
    </row>
    <row r="1114" spans="1:39" x14ac:dyDescent="0.25">
      <c r="A1114" s="37">
        <v>36584</v>
      </c>
      <c r="B1114" s="39">
        <v>1409.170044</v>
      </c>
      <c r="C1114" s="36">
        <f>IF(ISBLANK(B1115), "", GSPC[[#This Row],[Adj Close]]/B1115-1)</f>
        <v>5.6856407761479266E-2</v>
      </c>
      <c r="D1114" s="37">
        <v>36584</v>
      </c>
      <c r="E1114"/>
      <c r="F1114" s="36" t="str">
        <f>IF(ISBLANK(E1115), "", Long0[[#This Row],[Adj Close]]/E1115-1)</f>
        <v/>
      </c>
      <c r="J1114" s="37">
        <v>36584</v>
      </c>
      <c r="K1114"/>
      <c r="L1114" s="36" t="str">
        <f>IF(ISBLANK(K1115),"",Long2[[#This Row],[Adj Close]]/K1115-1)</f>
        <v/>
      </c>
      <c r="M1114" s="29">
        <v>36584</v>
      </c>
      <c r="O1114" s="33" t="str">
        <f>IF(ISBLANK(N1115),"",Long3[[#This Row],[Adj Close]]/N1115-1)</f>
        <v/>
      </c>
      <c r="P1114" s="37">
        <v>36584</v>
      </c>
      <c r="R1114" s="36" t="str">
        <f>IF(ISBLANK(Q1115),"",Long4[[#This Row],[Adj Close]]/Q1115-1)</f>
        <v/>
      </c>
      <c r="V1114" s="37">
        <v>36584</v>
      </c>
      <c r="X1114" s="36" t="str">
        <f>IF(ISBLANK(W1115),"",Long6[[#This Row],[Adj Close]]/W1115-1)</f>
        <v/>
      </c>
      <c r="AH1114" s="37">
        <v>36584</v>
      </c>
      <c r="AJ1114" s="36" t="str">
        <f>IF(ISBLANK(AI1115),"",Short1[[#This Row],[Adj Close]]/AI1115-1)</f>
        <v/>
      </c>
      <c r="AK1114" s="29">
        <v>36584</v>
      </c>
      <c r="AM1114" s="33" t="str">
        <f>IF(ISBLANK(AL1115),"",Short2[[#This Row],[Adj Close]]/AL1115-1)</f>
        <v/>
      </c>
    </row>
    <row r="1115" spans="1:39" x14ac:dyDescent="0.25">
      <c r="A1115" s="37">
        <v>36577</v>
      </c>
      <c r="B1115" s="39">
        <v>1333.3599850000001</v>
      </c>
      <c r="C1115" s="36">
        <f>IF(ISBLANK(B1116), "", GSPC[[#This Row],[Adj Close]]/B1116-1)</f>
        <v>-9.4570060854312077E-3</v>
      </c>
      <c r="D1115" s="37">
        <v>36577</v>
      </c>
      <c r="E1115"/>
      <c r="F1115" s="36" t="str">
        <f>IF(ISBLANK(E1116), "", Long0[[#This Row],[Adj Close]]/E1116-1)</f>
        <v/>
      </c>
      <c r="J1115" s="37">
        <v>36577</v>
      </c>
      <c r="K1115"/>
      <c r="L1115" s="36" t="str">
        <f>IF(ISBLANK(K1116),"",Long2[[#This Row],[Adj Close]]/K1116-1)</f>
        <v/>
      </c>
      <c r="M1115" s="29">
        <v>36577</v>
      </c>
      <c r="O1115" s="33" t="str">
        <f>IF(ISBLANK(N1116),"",Long3[[#This Row],[Adj Close]]/N1116-1)</f>
        <v/>
      </c>
      <c r="P1115" s="37">
        <v>36577</v>
      </c>
      <c r="R1115" s="36" t="str">
        <f>IF(ISBLANK(Q1116),"",Long4[[#This Row],[Adj Close]]/Q1116-1)</f>
        <v/>
      </c>
      <c r="V1115" s="37">
        <v>36577</v>
      </c>
      <c r="X1115" s="36" t="str">
        <f>IF(ISBLANK(W1116),"",Long6[[#This Row],[Adj Close]]/W1116-1)</f>
        <v/>
      </c>
      <c r="AH1115" s="37">
        <v>36577</v>
      </c>
      <c r="AJ1115" s="36" t="str">
        <f>IF(ISBLANK(AI1116),"",Short1[[#This Row],[Adj Close]]/AI1116-1)</f>
        <v/>
      </c>
      <c r="AK1115" s="29">
        <v>36577</v>
      </c>
      <c r="AM1115" s="33" t="str">
        <f>IF(ISBLANK(AL1116),"",Short2[[#This Row],[Adj Close]]/AL1116-1)</f>
        <v/>
      </c>
    </row>
    <row r="1116" spans="1:39" x14ac:dyDescent="0.25">
      <c r="A1116" s="37">
        <v>36570</v>
      </c>
      <c r="B1116" s="39">
        <v>1346.089966</v>
      </c>
      <c r="C1116" s="36">
        <f>IF(ISBLANK(B1117), "", GSPC[[#This Row],[Adj Close]]/B1117-1)</f>
        <v>-2.9579293174272214E-2</v>
      </c>
      <c r="D1116" s="37">
        <v>36570</v>
      </c>
      <c r="E1116"/>
      <c r="F1116" s="36" t="str">
        <f>IF(ISBLANK(E1117), "", Long0[[#This Row],[Adj Close]]/E1117-1)</f>
        <v/>
      </c>
      <c r="J1116" s="37">
        <v>36570</v>
      </c>
      <c r="K1116"/>
      <c r="L1116" s="36" t="str">
        <f>IF(ISBLANK(K1117),"",Long2[[#This Row],[Adj Close]]/K1117-1)</f>
        <v/>
      </c>
      <c r="M1116" s="29">
        <v>36570</v>
      </c>
      <c r="O1116" s="33" t="str">
        <f>IF(ISBLANK(N1117),"",Long3[[#This Row],[Adj Close]]/N1117-1)</f>
        <v/>
      </c>
      <c r="P1116" s="37">
        <v>36570</v>
      </c>
      <c r="R1116" s="36" t="str">
        <f>IF(ISBLANK(Q1117),"",Long4[[#This Row],[Adj Close]]/Q1117-1)</f>
        <v/>
      </c>
      <c r="V1116" s="37">
        <v>36570</v>
      </c>
      <c r="X1116" s="36" t="str">
        <f>IF(ISBLANK(W1117),"",Long6[[#This Row],[Adj Close]]/W1117-1)</f>
        <v/>
      </c>
      <c r="AH1116" s="37">
        <v>36570</v>
      </c>
      <c r="AJ1116" s="36" t="str">
        <f>IF(ISBLANK(AI1117),"",Short1[[#This Row],[Adj Close]]/AI1117-1)</f>
        <v/>
      </c>
      <c r="AK1116" s="29">
        <v>36570</v>
      </c>
      <c r="AM1116" s="33" t="str">
        <f>IF(ISBLANK(AL1117),"",Short2[[#This Row],[Adj Close]]/AL1117-1)</f>
        <v/>
      </c>
    </row>
    <row r="1117" spans="1:39" x14ac:dyDescent="0.25">
      <c r="A1117" s="37">
        <v>36563</v>
      </c>
      <c r="B1117" s="39">
        <v>1387.119995</v>
      </c>
      <c r="C1117" s="36">
        <f>IF(ISBLANK(B1118), "", GSPC[[#This Row],[Adj Close]]/B1118-1)</f>
        <v>-2.6151912867274363E-2</v>
      </c>
      <c r="D1117" s="37">
        <v>36563</v>
      </c>
      <c r="E1117"/>
      <c r="F1117" s="36" t="str">
        <f>IF(ISBLANK(E1118), "", Long0[[#This Row],[Adj Close]]/E1118-1)</f>
        <v/>
      </c>
      <c r="J1117" s="37">
        <v>36563</v>
      </c>
      <c r="K1117"/>
      <c r="L1117" s="36" t="str">
        <f>IF(ISBLANK(K1118),"",Long2[[#This Row],[Adj Close]]/K1118-1)</f>
        <v/>
      </c>
      <c r="M1117" s="29">
        <v>36563</v>
      </c>
      <c r="O1117" s="33" t="str">
        <f>IF(ISBLANK(N1118),"",Long3[[#This Row],[Adj Close]]/N1118-1)</f>
        <v/>
      </c>
      <c r="P1117" s="37">
        <v>36563</v>
      </c>
      <c r="R1117" s="36" t="str">
        <f>IF(ISBLANK(Q1118),"",Long4[[#This Row],[Adj Close]]/Q1118-1)</f>
        <v/>
      </c>
      <c r="V1117" s="37">
        <v>36563</v>
      </c>
      <c r="X1117" s="36" t="str">
        <f>IF(ISBLANK(W1118),"",Long6[[#This Row],[Adj Close]]/W1118-1)</f>
        <v/>
      </c>
      <c r="AH1117" s="37">
        <v>36563</v>
      </c>
      <c r="AJ1117" s="36" t="str">
        <f>IF(ISBLANK(AI1118),"",Short1[[#This Row],[Adj Close]]/AI1118-1)</f>
        <v/>
      </c>
      <c r="AK1117" s="29">
        <v>36563</v>
      </c>
      <c r="AM1117" s="33" t="str">
        <f>IF(ISBLANK(AL1118),"",Short2[[#This Row],[Adj Close]]/AL1118-1)</f>
        <v/>
      </c>
    </row>
    <row r="1118" spans="1:39" x14ac:dyDescent="0.25">
      <c r="A1118" s="37">
        <v>36556</v>
      </c>
      <c r="B1118" s="39">
        <v>1424.369995</v>
      </c>
      <c r="C1118" s="36">
        <f>IF(ISBLANK(B1119), "", GSPC[[#This Row],[Adj Close]]/B1119-1)</f>
        <v>4.7207651596091527E-2</v>
      </c>
      <c r="D1118" s="37">
        <v>36556</v>
      </c>
      <c r="E1118"/>
      <c r="F1118" s="36" t="str">
        <f>IF(ISBLANK(E1119), "", Long0[[#This Row],[Adj Close]]/E1119-1)</f>
        <v/>
      </c>
      <c r="J1118" s="37">
        <v>36556</v>
      </c>
      <c r="K1118"/>
      <c r="L1118" s="36" t="str">
        <f>IF(ISBLANK(K1119),"",Long2[[#This Row],[Adj Close]]/K1119-1)</f>
        <v/>
      </c>
      <c r="M1118" s="29">
        <v>36556</v>
      </c>
      <c r="O1118" s="33" t="str">
        <f>IF(ISBLANK(N1119),"",Long3[[#This Row],[Adj Close]]/N1119-1)</f>
        <v/>
      </c>
      <c r="P1118" s="37">
        <v>36556</v>
      </c>
      <c r="R1118" s="36" t="str">
        <f>IF(ISBLANK(Q1119),"",Long4[[#This Row],[Adj Close]]/Q1119-1)</f>
        <v/>
      </c>
      <c r="V1118" s="37">
        <v>36556</v>
      </c>
      <c r="X1118" s="36" t="str">
        <f>IF(ISBLANK(W1119),"",Long6[[#This Row],[Adj Close]]/W1119-1)</f>
        <v/>
      </c>
      <c r="AH1118" s="37">
        <v>36556</v>
      </c>
      <c r="AJ1118" s="36" t="str">
        <f>IF(ISBLANK(AI1119),"",Short1[[#This Row],[Adj Close]]/AI1119-1)</f>
        <v/>
      </c>
      <c r="AK1118" s="29">
        <v>36556</v>
      </c>
      <c r="AM1118" s="33" t="str">
        <f>IF(ISBLANK(AL1119),"",Short2[[#This Row],[Adj Close]]/AL1119-1)</f>
        <v/>
      </c>
    </row>
    <row r="1119" spans="1:39" x14ac:dyDescent="0.25">
      <c r="A1119" s="37">
        <v>36549</v>
      </c>
      <c r="B1119" s="39">
        <v>1360.160034</v>
      </c>
      <c r="C1119" s="36">
        <f>IF(ISBLANK(B1120), "", GSPC[[#This Row],[Adj Close]]/B1120-1)</f>
        <v>-5.6335649556692791E-2</v>
      </c>
      <c r="D1119" s="37">
        <v>36549</v>
      </c>
      <c r="E1119"/>
      <c r="F1119" s="36" t="str">
        <f>IF(ISBLANK(E1120), "", Long0[[#This Row],[Adj Close]]/E1120-1)</f>
        <v/>
      </c>
      <c r="J1119" s="37">
        <v>36549</v>
      </c>
      <c r="K1119"/>
      <c r="L1119" s="36" t="str">
        <f>IF(ISBLANK(K1120),"",Long2[[#This Row],[Adj Close]]/K1120-1)</f>
        <v/>
      </c>
      <c r="M1119" s="29">
        <v>36549</v>
      </c>
      <c r="O1119" s="33" t="str">
        <f>IF(ISBLANK(N1120),"",Long3[[#This Row],[Adj Close]]/N1120-1)</f>
        <v/>
      </c>
      <c r="P1119" s="37">
        <v>36549</v>
      </c>
      <c r="R1119" s="36" t="str">
        <f>IF(ISBLANK(Q1120),"",Long4[[#This Row],[Adj Close]]/Q1120-1)</f>
        <v/>
      </c>
      <c r="V1119" s="37">
        <v>36549</v>
      </c>
      <c r="X1119" s="36" t="str">
        <f>IF(ISBLANK(W1120),"",Long6[[#This Row],[Adj Close]]/W1120-1)</f>
        <v/>
      </c>
      <c r="AH1119" s="37">
        <v>36549</v>
      </c>
      <c r="AJ1119" s="36" t="str">
        <f>IF(ISBLANK(AI1120),"",Short1[[#This Row],[Adj Close]]/AI1120-1)</f>
        <v/>
      </c>
      <c r="AK1119" s="29">
        <v>36549</v>
      </c>
      <c r="AM1119" s="33" t="str">
        <f>IF(ISBLANK(AL1120),"",Short2[[#This Row],[Adj Close]]/AL1120-1)</f>
        <v/>
      </c>
    </row>
    <row r="1120" spans="1:39" x14ac:dyDescent="0.25">
      <c r="A1120" s="37">
        <v>36542</v>
      </c>
      <c r="B1120" s="39">
        <v>1441.3599850000001</v>
      </c>
      <c r="C1120" s="36">
        <f>IF(ISBLANK(B1121), "", GSPC[[#This Row],[Adj Close]]/B1121-1)</f>
        <v>-1.6237271685701438E-2</v>
      </c>
      <c r="D1120" s="37">
        <v>36542</v>
      </c>
      <c r="E1120"/>
      <c r="F1120" s="36" t="str">
        <f>IF(ISBLANK(E1121), "", Long0[[#This Row],[Adj Close]]/E1121-1)</f>
        <v/>
      </c>
      <c r="J1120" s="37">
        <v>36542</v>
      </c>
      <c r="K1120"/>
      <c r="L1120" s="36" t="str">
        <f>IF(ISBLANK(K1121),"",Long2[[#This Row],[Adj Close]]/K1121-1)</f>
        <v/>
      </c>
      <c r="M1120" s="29">
        <v>36542</v>
      </c>
      <c r="O1120" s="33" t="str">
        <f>IF(ISBLANK(N1121),"",Long3[[#This Row],[Adj Close]]/N1121-1)</f>
        <v/>
      </c>
      <c r="P1120" s="37">
        <v>36542</v>
      </c>
      <c r="R1120" s="36" t="str">
        <f>IF(ISBLANK(Q1121),"",Long4[[#This Row],[Adj Close]]/Q1121-1)</f>
        <v/>
      </c>
      <c r="V1120" s="37">
        <v>36542</v>
      </c>
      <c r="X1120" s="36" t="str">
        <f>IF(ISBLANK(W1121),"",Long6[[#This Row],[Adj Close]]/W1121-1)</f>
        <v/>
      </c>
      <c r="AH1120" s="37">
        <v>36542</v>
      </c>
      <c r="AJ1120" s="36" t="str">
        <f>IF(ISBLANK(AI1121),"",Short1[[#This Row],[Adj Close]]/AI1121-1)</f>
        <v/>
      </c>
      <c r="AK1120" s="29">
        <v>36542</v>
      </c>
      <c r="AM1120" s="33" t="str">
        <f>IF(ISBLANK(AL1121),"",Short2[[#This Row],[Adj Close]]/AL1121-1)</f>
        <v/>
      </c>
    </row>
    <row r="1121" spans="1:39" x14ac:dyDescent="0.25">
      <c r="A1121" s="37">
        <v>36535</v>
      </c>
      <c r="B1121" s="39">
        <v>1465.150024</v>
      </c>
      <c r="C1121" s="36">
        <f>IF(ISBLANK(B1122), "", GSPC[[#This Row],[Adj Close]]/B1122-1)</f>
        <v>1.64277116252185E-2</v>
      </c>
      <c r="D1121" s="37">
        <v>36535</v>
      </c>
      <c r="E1121"/>
      <c r="F1121" s="36" t="str">
        <f>IF(ISBLANK(E1122), "", Long0[[#This Row],[Adj Close]]/E1122-1)</f>
        <v/>
      </c>
      <c r="J1121" s="37">
        <v>36535</v>
      </c>
      <c r="K1121"/>
      <c r="L1121" s="36" t="str">
        <f>IF(ISBLANK(K1122),"",Long2[[#This Row],[Adj Close]]/K1122-1)</f>
        <v/>
      </c>
      <c r="M1121" s="29">
        <v>36535</v>
      </c>
      <c r="O1121" s="33" t="str">
        <f>IF(ISBLANK(N1122),"",Long3[[#This Row],[Adj Close]]/N1122-1)</f>
        <v/>
      </c>
      <c r="P1121" s="37">
        <v>36535</v>
      </c>
      <c r="R1121" s="36" t="str">
        <f>IF(ISBLANK(Q1122),"",Long4[[#This Row],[Adj Close]]/Q1122-1)</f>
        <v/>
      </c>
      <c r="V1121" s="37">
        <v>36535</v>
      </c>
      <c r="X1121" s="36" t="str">
        <f>IF(ISBLANK(W1122),"",Long6[[#This Row],[Adj Close]]/W1122-1)</f>
        <v/>
      </c>
      <c r="AH1121" s="37">
        <v>36535</v>
      </c>
      <c r="AJ1121" s="36" t="str">
        <f>IF(ISBLANK(AI1122),"",Short1[[#This Row],[Adj Close]]/AI1122-1)</f>
        <v/>
      </c>
      <c r="AK1121" s="29">
        <v>36535</v>
      </c>
      <c r="AM1121" s="33" t="str">
        <f>IF(ISBLANK(AL1122),"",Short2[[#This Row],[Adj Close]]/AL1122-1)</f>
        <v/>
      </c>
    </row>
    <row r="1122" spans="1:39" x14ac:dyDescent="0.25">
      <c r="A1122" s="37">
        <v>36528</v>
      </c>
      <c r="B1122" s="39">
        <v>1441.469971</v>
      </c>
      <c r="C1122" s="36">
        <f>IF(ISBLANK(B1123), "", GSPC[[#This Row],[Adj Close]]/B1123-1)</f>
        <v>-1.8907625659350003E-2</v>
      </c>
      <c r="D1122" s="37">
        <v>36528</v>
      </c>
      <c r="E1122"/>
      <c r="F1122" s="36" t="str">
        <f>IF(ISBLANK(E1123), "", Long0[[#This Row],[Adj Close]]/E1123-1)</f>
        <v/>
      </c>
      <c r="J1122" s="37">
        <v>36528</v>
      </c>
      <c r="K1122"/>
      <c r="L1122" s="36" t="str">
        <f>IF(ISBLANK(K1123),"",Long2[[#This Row],[Adj Close]]/K1123-1)</f>
        <v/>
      </c>
      <c r="M1122" s="29">
        <v>36528</v>
      </c>
      <c r="O1122" s="33" t="str">
        <f>IF(ISBLANK(N1123),"",Long3[[#This Row],[Adj Close]]/N1123-1)</f>
        <v/>
      </c>
      <c r="P1122" s="37">
        <v>36528</v>
      </c>
      <c r="R1122" s="36" t="str">
        <f>IF(ISBLANK(Q1123),"",Long4[[#This Row],[Adj Close]]/Q1123-1)</f>
        <v/>
      </c>
      <c r="V1122" s="37">
        <v>36528</v>
      </c>
      <c r="X1122" s="36" t="str">
        <f>IF(ISBLANK(W1123),"",Long6[[#This Row],[Adj Close]]/W1123-1)</f>
        <v/>
      </c>
      <c r="AH1122" s="37">
        <v>36528</v>
      </c>
      <c r="AJ1122" s="36" t="str">
        <f>IF(ISBLANK(AI1123),"",Short1[[#This Row],[Adj Close]]/AI1123-1)</f>
        <v/>
      </c>
      <c r="AK1122" s="29">
        <v>36528</v>
      </c>
      <c r="AM1122" s="33" t="str">
        <f>IF(ISBLANK(AL1123),"",Short2[[#This Row],[Adj Close]]/AL1123-1)</f>
        <v/>
      </c>
    </row>
    <row r="1123" spans="1:39" x14ac:dyDescent="0.25">
      <c r="A1123" s="37">
        <v>36521</v>
      </c>
      <c r="B1123" s="39">
        <v>1469.25</v>
      </c>
      <c r="C1123" s="36">
        <f>IF(ISBLANK(B1124), "", GSPC[[#This Row],[Adj Close]]/B1124-1)</f>
        <v>7.4811321463845726E-3</v>
      </c>
      <c r="D1123" s="37">
        <v>36521</v>
      </c>
      <c r="E1123"/>
      <c r="F1123" s="36" t="str">
        <f>IF(ISBLANK(E1124), "", Long0[[#This Row],[Adj Close]]/E1124-1)</f>
        <v/>
      </c>
      <c r="J1123" s="37">
        <v>36521</v>
      </c>
      <c r="K1123"/>
      <c r="L1123" s="36" t="str">
        <f>IF(ISBLANK(K1124),"",Long2[[#This Row],[Adj Close]]/K1124-1)</f>
        <v/>
      </c>
      <c r="M1123" s="29">
        <v>36521</v>
      </c>
      <c r="O1123" s="33" t="str">
        <f>IF(ISBLANK(N1124),"",Long3[[#This Row],[Adj Close]]/N1124-1)</f>
        <v/>
      </c>
      <c r="P1123" s="37">
        <v>36521</v>
      </c>
      <c r="R1123" s="36" t="str">
        <f>IF(ISBLANK(Q1124),"",Long4[[#This Row],[Adj Close]]/Q1124-1)</f>
        <v/>
      </c>
      <c r="V1123" s="37">
        <v>36521</v>
      </c>
      <c r="X1123" s="36" t="str">
        <f>IF(ISBLANK(W1124),"",Long6[[#This Row],[Adj Close]]/W1124-1)</f>
        <v/>
      </c>
      <c r="AH1123" s="37">
        <v>36521</v>
      </c>
      <c r="AJ1123" s="36" t="str">
        <f>IF(ISBLANK(AI1124),"",Short1[[#This Row],[Adj Close]]/AI1124-1)</f>
        <v/>
      </c>
      <c r="AK1123" s="29">
        <v>36521</v>
      </c>
      <c r="AM1123" s="33" t="str">
        <f>IF(ISBLANK(AL1124),"",Short2[[#This Row],[Adj Close]]/AL1124-1)</f>
        <v/>
      </c>
    </row>
    <row r="1124" spans="1:39" x14ac:dyDescent="0.25">
      <c r="A1124" s="37">
        <v>36514</v>
      </c>
      <c r="B1124" s="39">
        <v>1458.339966</v>
      </c>
      <c r="C1124" s="36">
        <f>IF(ISBLANK(B1125), "", GSPC[[#This Row],[Adj Close]]/B1125-1)</f>
        <v>2.6255558460123174E-2</v>
      </c>
      <c r="D1124" s="37">
        <v>36514</v>
      </c>
      <c r="E1124"/>
      <c r="F1124" s="36" t="str">
        <f>IF(ISBLANK(E1125), "", Long0[[#This Row],[Adj Close]]/E1125-1)</f>
        <v/>
      </c>
      <c r="J1124" s="37">
        <v>36514</v>
      </c>
      <c r="K1124"/>
      <c r="L1124" s="36" t="str">
        <f>IF(ISBLANK(K1125),"",Long2[[#This Row],[Adj Close]]/K1125-1)</f>
        <v/>
      </c>
      <c r="M1124" s="29">
        <v>36514</v>
      </c>
      <c r="O1124" s="33" t="str">
        <f>IF(ISBLANK(N1125),"",Long3[[#This Row],[Adj Close]]/N1125-1)</f>
        <v/>
      </c>
      <c r="P1124" s="37">
        <v>36514</v>
      </c>
      <c r="R1124" s="36" t="str">
        <f>IF(ISBLANK(Q1125),"",Long4[[#This Row],[Adj Close]]/Q1125-1)</f>
        <v/>
      </c>
      <c r="V1124" s="37">
        <v>36514</v>
      </c>
      <c r="X1124" s="36" t="str">
        <f>IF(ISBLANK(W1125),"",Long6[[#This Row],[Adj Close]]/W1125-1)</f>
        <v/>
      </c>
      <c r="AH1124" s="37">
        <v>36514</v>
      </c>
      <c r="AJ1124" s="36" t="str">
        <f>IF(ISBLANK(AI1125),"",Short1[[#This Row],[Adj Close]]/AI1125-1)</f>
        <v/>
      </c>
      <c r="AK1124" s="29">
        <v>36514</v>
      </c>
      <c r="AM1124" s="33" t="str">
        <f>IF(ISBLANK(AL1125),"",Short2[[#This Row],[Adj Close]]/AL1125-1)</f>
        <v/>
      </c>
    </row>
    <row r="1125" spans="1:39" x14ac:dyDescent="0.25">
      <c r="A1125" s="37">
        <v>36507</v>
      </c>
      <c r="B1125" s="39">
        <v>1421.030029</v>
      </c>
      <c r="C1125" s="36">
        <f>IF(ISBLANK(B1126), "", GSPC[[#This Row],[Adj Close]]/B1126-1)</f>
        <v>2.8157214264854513E-3</v>
      </c>
      <c r="D1125" s="37">
        <v>36507</v>
      </c>
      <c r="E1125"/>
      <c r="F1125" s="36" t="str">
        <f>IF(ISBLANK(E1126), "", Long0[[#This Row],[Adj Close]]/E1126-1)</f>
        <v/>
      </c>
      <c r="J1125" s="37">
        <v>36507</v>
      </c>
      <c r="K1125"/>
      <c r="L1125" s="36" t="str">
        <f>IF(ISBLANK(K1126),"",Long2[[#This Row],[Adj Close]]/K1126-1)</f>
        <v/>
      </c>
      <c r="M1125" s="29">
        <v>36507</v>
      </c>
      <c r="O1125" s="33" t="str">
        <f>IF(ISBLANK(N1126),"",Long3[[#This Row],[Adj Close]]/N1126-1)</f>
        <v/>
      </c>
      <c r="P1125" s="37">
        <v>36507</v>
      </c>
      <c r="R1125" s="36" t="str">
        <f>IF(ISBLANK(Q1126),"",Long4[[#This Row],[Adj Close]]/Q1126-1)</f>
        <v/>
      </c>
      <c r="V1125" s="37">
        <v>36507</v>
      </c>
      <c r="X1125" s="36" t="str">
        <f>IF(ISBLANK(W1126),"",Long6[[#This Row],[Adj Close]]/W1126-1)</f>
        <v/>
      </c>
      <c r="AH1125" s="37">
        <v>36507</v>
      </c>
      <c r="AJ1125" s="36" t="str">
        <f>IF(ISBLANK(AI1126),"",Short1[[#This Row],[Adj Close]]/AI1126-1)</f>
        <v/>
      </c>
      <c r="AK1125" s="29">
        <v>36507</v>
      </c>
      <c r="AM1125" s="33" t="str">
        <f>IF(ISBLANK(AL1126),"",Short2[[#This Row],[Adj Close]]/AL1126-1)</f>
        <v/>
      </c>
    </row>
    <row r="1126" spans="1:39" x14ac:dyDescent="0.25">
      <c r="A1126" s="37">
        <v>36500</v>
      </c>
      <c r="B1126" s="39">
        <v>1417.040039</v>
      </c>
      <c r="C1126" s="36">
        <f>IF(ISBLANK(B1127), "", GSPC[[#This Row],[Adj Close]]/B1127-1)</f>
        <v>-1.1344456460002483E-2</v>
      </c>
      <c r="D1126" s="37">
        <v>36500</v>
      </c>
      <c r="E1126"/>
      <c r="F1126" s="36" t="str">
        <f>IF(ISBLANK(E1127), "", Long0[[#This Row],[Adj Close]]/E1127-1)</f>
        <v/>
      </c>
      <c r="J1126" s="37">
        <v>36500</v>
      </c>
      <c r="K1126"/>
      <c r="L1126" s="36" t="str">
        <f>IF(ISBLANK(K1127),"",Long2[[#This Row],[Adj Close]]/K1127-1)</f>
        <v/>
      </c>
      <c r="M1126" s="29">
        <v>36500</v>
      </c>
      <c r="O1126" s="33" t="str">
        <f>IF(ISBLANK(N1127),"",Long3[[#This Row],[Adj Close]]/N1127-1)</f>
        <v/>
      </c>
      <c r="P1126" s="37">
        <v>36500</v>
      </c>
      <c r="R1126" s="36" t="str">
        <f>IF(ISBLANK(Q1127),"",Long4[[#This Row],[Adj Close]]/Q1127-1)</f>
        <v/>
      </c>
      <c r="V1126" s="37">
        <v>36500</v>
      </c>
      <c r="X1126" s="36" t="str">
        <f>IF(ISBLANK(W1127),"",Long6[[#This Row],[Adj Close]]/W1127-1)</f>
        <v/>
      </c>
      <c r="AH1126" s="37">
        <v>36500</v>
      </c>
      <c r="AJ1126" s="36" t="str">
        <f>IF(ISBLANK(AI1127),"",Short1[[#This Row],[Adj Close]]/AI1127-1)</f>
        <v/>
      </c>
      <c r="AK1126" s="29">
        <v>36500</v>
      </c>
      <c r="AM1126" s="33" t="str">
        <f>IF(ISBLANK(AL1127),"",Short2[[#This Row],[Adj Close]]/AL1127-1)</f>
        <v/>
      </c>
    </row>
    <row r="1127" spans="1:39" x14ac:dyDescent="0.25">
      <c r="A1127" s="37">
        <v>36493</v>
      </c>
      <c r="B1127" s="39">
        <v>1433.3000489999999</v>
      </c>
      <c r="C1127" s="36">
        <f>IF(ISBLANK(B1128), "", GSPC[[#This Row],[Adj Close]]/B1128-1)</f>
        <v>1.1774543673584104E-2</v>
      </c>
      <c r="D1127" s="37">
        <v>36493</v>
      </c>
      <c r="E1127"/>
      <c r="F1127" s="36" t="str">
        <f>IF(ISBLANK(E1128), "", Long0[[#This Row],[Adj Close]]/E1128-1)</f>
        <v/>
      </c>
      <c r="J1127" s="37">
        <v>36493</v>
      </c>
      <c r="K1127"/>
      <c r="L1127" s="36" t="str">
        <f>IF(ISBLANK(K1128),"",Long2[[#This Row],[Adj Close]]/K1128-1)</f>
        <v/>
      </c>
      <c r="M1127" s="29">
        <v>36493</v>
      </c>
      <c r="O1127" s="33" t="str">
        <f>IF(ISBLANK(N1128),"",Long3[[#This Row],[Adj Close]]/N1128-1)</f>
        <v/>
      </c>
      <c r="P1127" s="37">
        <v>36493</v>
      </c>
      <c r="R1127" s="36" t="str">
        <f>IF(ISBLANK(Q1128),"",Long4[[#This Row],[Adj Close]]/Q1128-1)</f>
        <v/>
      </c>
      <c r="V1127" s="37">
        <v>36493</v>
      </c>
      <c r="X1127" s="36" t="str">
        <f>IF(ISBLANK(W1128),"",Long6[[#This Row],[Adj Close]]/W1128-1)</f>
        <v/>
      </c>
      <c r="AH1127" s="37">
        <v>36493</v>
      </c>
      <c r="AJ1127" s="36" t="str">
        <f>IF(ISBLANK(AI1128),"",Short1[[#This Row],[Adj Close]]/AI1128-1)</f>
        <v/>
      </c>
      <c r="AK1127" s="29">
        <v>36493</v>
      </c>
      <c r="AM1127" s="33" t="str">
        <f>IF(ISBLANK(AL1128),"",Short2[[#This Row],[Adj Close]]/AL1128-1)</f>
        <v/>
      </c>
    </row>
    <row r="1128" spans="1:39" x14ac:dyDescent="0.25">
      <c r="A1128" s="37">
        <v>36486</v>
      </c>
      <c r="B1128" s="39">
        <v>1416.619995</v>
      </c>
      <c r="C1128" s="36">
        <f>IF(ISBLANK(B1129), "", GSPC[[#This Row],[Adj Close]]/B1129-1)</f>
        <v>-3.7834071729957452E-3</v>
      </c>
      <c r="D1128" s="37">
        <v>36486</v>
      </c>
      <c r="E1128"/>
      <c r="F1128" s="36" t="str">
        <f>IF(ISBLANK(E1129), "", Long0[[#This Row],[Adj Close]]/E1129-1)</f>
        <v/>
      </c>
      <c r="J1128" s="37">
        <v>36486</v>
      </c>
      <c r="K1128"/>
      <c r="L1128" s="36" t="str">
        <f>IF(ISBLANK(K1129),"",Long2[[#This Row],[Adj Close]]/K1129-1)</f>
        <v/>
      </c>
      <c r="M1128" s="29">
        <v>36486</v>
      </c>
      <c r="O1128" s="33" t="str">
        <f>IF(ISBLANK(N1129),"",Long3[[#This Row],[Adj Close]]/N1129-1)</f>
        <v/>
      </c>
      <c r="P1128" s="37">
        <v>36486</v>
      </c>
      <c r="R1128" s="36" t="str">
        <f>IF(ISBLANK(Q1129),"",Long4[[#This Row],[Adj Close]]/Q1129-1)</f>
        <v/>
      </c>
      <c r="V1128" s="37">
        <v>36486</v>
      </c>
      <c r="X1128" s="36" t="str">
        <f>IF(ISBLANK(W1129),"",Long6[[#This Row],[Adj Close]]/W1129-1)</f>
        <v/>
      </c>
      <c r="AH1128" s="37">
        <v>36486</v>
      </c>
      <c r="AJ1128" s="36" t="str">
        <f>IF(ISBLANK(AI1129),"",Short1[[#This Row],[Adj Close]]/AI1129-1)</f>
        <v/>
      </c>
      <c r="AK1128" s="29">
        <v>36486</v>
      </c>
      <c r="AM1128" s="33" t="str">
        <f>IF(ISBLANK(AL1129),"",Short2[[#This Row],[Adj Close]]/AL1129-1)</f>
        <v/>
      </c>
    </row>
    <row r="1129" spans="1:39" x14ac:dyDescent="0.25">
      <c r="A1129" s="37">
        <v>36479</v>
      </c>
      <c r="B1129" s="39">
        <v>1422</v>
      </c>
      <c r="C1129" s="36">
        <f>IF(ISBLANK(B1130), "", GSPC[[#This Row],[Adj Close]]/B1130-1)</f>
        <v>1.8580820239625595E-2</v>
      </c>
      <c r="D1129" s="37">
        <v>36479</v>
      </c>
      <c r="E1129"/>
      <c r="F1129" s="36" t="str">
        <f>IF(ISBLANK(E1130), "", Long0[[#This Row],[Adj Close]]/E1130-1)</f>
        <v/>
      </c>
      <c r="J1129" s="37">
        <v>36479</v>
      </c>
      <c r="K1129"/>
      <c r="L1129" s="36" t="str">
        <f>IF(ISBLANK(K1130),"",Long2[[#This Row],[Adj Close]]/K1130-1)</f>
        <v/>
      </c>
      <c r="M1129" s="29">
        <v>36479</v>
      </c>
      <c r="O1129" s="33" t="str">
        <f>IF(ISBLANK(N1130),"",Long3[[#This Row],[Adj Close]]/N1130-1)</f>
        <v/>
      </c>
      <c r="P1129" s="37">
        <v>36479</v>
      </c>
      <c r="R1129" s="36" t="str">
        <f>IF(ISBLANK(Q1130),"",Long4[[#This Row],[Adj Close]]/Q1130-1)</f>
        <v/>
      </c>
      <c r="V1129" s="37">
        <v>36479</v>
      </c>
      <c r="X1129" s="36" t="str">
        <f>IF(ISBLANK(W1130),"",Long6[[#This Row],[Adj Close]]/W1130-1)</f>
        <v/>
      </c>
      <c r="AH1129" s="37">
        <v>36479</v>
      </c>
      <c r="AJ1129" s="36" t="str">
        <f>IF(ISBLANK(AI1130),"",Short1[[#This Row],[Adj Close]]/AI1130-1)</f>
        <v/>
      </c>
      <c r="AK1129" s="29">
        <v>36479</v>
      </c>
      <c r="AM1129" s="33" t="str">
        <f>IF(ISBLANK(AL1130),"",Short2[[#This Row],[Adj Close]]/AL1130-1)</f>
        <v/>
      </c>
    </row>
    <row r="1130" spans="1:39" x14ac:dyDescent="0.25">
      <c r="A1130" s="37">
        <v>36472</v>
      </c>
      <c r="B1130" s="39">
        <v>1396.0600589999999</v>
      </c>
      <c r="C1130" s="36">
        <f>IF(ISBLANK(B1131), "", GSPC[[#This Row],[Adj Close]]/B1131-1)</f>
        <v>1.8850907787026916E-2</v>
      </c>
      <c r="D1130" s="37">
        <v>36472</v>
      </c>
      <c r="E1130"/>
      <c r="F1130" s="36" t="str">
        <f>IF(ISBLANK(E1131), "", Long0[[#This Row],[Adj Close]]/E1131-1)</f>
        <v/>
      </c>
      <c r="J1130" s="37">
        <v>36472</v>
      </c>
      <c r="K1130"/>
      <c r="L1130" s="36" t="str">
        <f>IF(ISBLANK(K1131),"",Long2[[#This Row],[Adj Close]]/K1131-1)</f>
        <v/>
      </c>
      <c r="M1130" s="29">
        <v>36472</v>
      </c>
      <c r="O1130" s="33" t="str">
        <f>IF(ISBLANK(N1131),"",Long3[[#This Row],[Adj Close]]/N1131-1)</f>
        <v/>
      </c>
      <c r="P1130" s="37">
        <v>36472</v>
      </c>
      <c r="R1130" s="36" t="str">
        <f>IF(ISBLANK(Q1131),"",Long4[[#This Row],[Adj Close]]/Q1131-1)</f>
        <v/>
      </c>
      <c r="V1130" s="37">
        <v>36472</v>
      </c>
      <c r="X1130" s="36" t="str">
        <f>IF(ISBLANK(W1131),"",Long6[[#This Row],[Adj Close]]/W1131-1)</f>
        <v/>
      </c>
      <c r="AH1130" s="37">
        <v>36472</v>
      </c>
      <c r="AJ1130" s="36" t="str">
        <f>IF(ISBLANK(AI1131),"",Short1[[#This Row],[Adj Close]]/AI1131-1)</f>
        <v/>
      </c>
      <c r="AK1130" s="29">
        <v>36472</v>
      </c>
      <c r="AM1130" s="33" t="str">
        <f>IF(ISBLANK(AL1131),"",Short2[[#This Row],[Adj Close]]/AL1131-1)</f>
        <v/>
      </c>
    </row>
    <row r="1131" spans="1:39" x14ac:dyDescent="0.25">
      <c r="A1131" s="37">
        <v>36465</v>
      </c>
      <c r="B1131" s="39">
        <v>1370.2299800000001</v>
      </c>
      <c r="C1131" s="36">
        <f>IF(ISBLANK(B1132), "", GSPC[[#This Row],[Adj Close]]/B1132-1)</f>
        <v>5.3560532901713032E-3</v>
      </c>
      <c r="D1131" s="37">
        <v>36465</v>
      </c>
      <c r="E1131"/>
      <c r="F1131" s="36" t="str">
        <f>IF(ISBLANK(E1132), "", Long0[[#This Row],[Adj Close]]/E1132-1)</f>
        <v/>
      </c>
      <c r="J1131" s="37">
        <v>36465</v>
      </c>
      <c r="K1131"/>
      <c r="L1131" s="36" t="str">
        <f>IF(ISBLANK(K1132),"",Long2[[#This Row],[Adj Close]]/K1132-1)</f>
        <v/>
      </c>
      <c r="M1131" s="29">
        <v>36465</v>
      </c>
      <c r="O1131" s="33" t="str">
        <f>IF(ISBLANK(N1132),"",Long3[[#This Row],[Adj Close]]/N1132-1)</f>
        <v/>
      </c>
      <c r="P1131" s="37">
        <v>36465</v>
      </c>
      <c r="R1131" s="36" t="str">
        <f>IF(ISBLANK(Q1132),"",Long4[[#This Row],[Adj Close]]/Q1132-1)</f>
        <v/>
      </c>
      <c r="V1131" s="37">
        <v>36465</v>
      </c>
      <c r="X1131" s="36" t="str">
        <f>IF(ISBLANK(W1132),"",Long6[[#This Row],[Adj Close]]/W1132-1)</f>
        <v/>
      </c>
      <c r="AH1131" s="37">
        <v>36465</v>
      </c>
      <c r="AJ1131" s="36" t="str">
        <f>IF(ISBLANK(AI1132),"",Short1[[#This Row],[Adj Close]]/AI1132-1)</f>
        <v/>
      </c>
      <c r="AK1131" s="29">
        <v>36465</v>
      </c>
      <c r="AM1131" s="33" t="str">
        <f>IF(ISBLANK(AL1132),"",Short2[[#This Row],[Adj Close]]/AL1132-1)</f>
        <v/>
      </c>
    </row>
    <row r="1132" spans="1:39" x14ac:dyDescent="0.25">
      <c r="A1132" s="37">
        <v>36458</v>
      </c>
      <c r="B1132" s="39">
        <v>1362.9300539999999</v>
      </c>
      <c r="C1132" s="36">
        <f>IF(ISBLANK(B1133), "", GSPC[[#This Row],[Adj Close]]/B1133-1)</f>
        <v>4.707872997357998E-2</v>
      </c>
      <c r="D1132" s="37">
        <v>36458</v>
      </c>
      <c r="E1132"/>
      <c r="F1132" s="36" t="str">
        <f>IF(ISBLANK(E1133), "", Long0[[#This Row],[Adj Close]]/E1133-1)</f>
        <v/>
      </c>
      <c r="J1132" s="37">
        <v>36458</v>
      </c>
      <c r="K1132"/>
      <c r="L1132" s="36" t="str">
        <f>IF(ISBLANK(K1133),"",Long2[[#This Row],[Adj Close]]/K1133-1)</f>
        <v/>
      </c>
      <c r="M1132" s="29">
        <v>36458</v>
      </c>
      <c r="O1132" s="33" t="str">
        <f>IF(ISBLANK(N1133),"",Long3[[#This Row],[Adj Close]]/N1133-1)</f>
        <v/>
      </c>
      <c r="P1132" s="37">
        <v>36458</v>
      </c>
      <c r="R1132" s="36" t="str">
        <f>IF(ISBLANK(Q1133),"",Long4[[#This Row],[Adj Close]]/Q1133-1)</f>
        <v/>
      </c>
      <c r="V1132" s="37">
        <v>36458</v>
      </c>
      <c r="X1132" s="36" t="str">
        <f>IF(ISBLANK(W1133),"",Long6[[#This Row],[Adj Close]]/W1133-1)</f>
        <v/>
      </c>
      <c r="AH1132" s="37">
        <v>36458</v>
      </c>
      <c r="AJ1132" s="36" t="str">
        <f>IF(ISBLANK(AI1133),"",Short1[[#This Row],[Adj Close]]/AI1133-1)</f>
        <v/>
      </c>
      <c r="AK1132" s="29">
        <v>36458</v>
      </c>
      <c r="AM1132" s="33" t="str">
        <f>IF(ISBLANK(AL1133),"",Short2[[#This Row],[Adj Close]]/AL1133-1)</f>
        <v/>
      </c>
    </row>
    <row r="1133" spans="1:39" x14ac:dyDescent="0.25">
      <c r="A1133" s="37">
        <v>36451</v>
      </c>
      <c r="B1133" s="39">
        <v>1301.650024</v>
      </c>
      <c r="C1133" s="36">
        <f>IF(ISBLANK(B1134), "", GSPC[[#This Row],[Adj Close]]/B1134-1)</f>
        <v>4.3482085698855366E-2</v>
      </c>
      <c r="D1133" s="37">
        <v>36451</v>
      </c>
      <c r="E1133"/>
      <c r="F1133" s="36" t="str">
        <f>IF(ISBLANK(E1134), "", Long0[[#This Row],[Adj Close]]/E1134-1)</f>
        <v/>
      </c>
      <c r="J1133" s="37">
        <v>36451</v>
      </c>
      <c r="K1133"/>
      <c r="L1133" s="36" t="str">
        <f>IF(ISBLANK(K1134),"",Long2[[#This Row],[Adj Close]]/K1134-1)</f>
        <v/>
      </c>
      <c r="M1133" s="29">
        <v>36451</v>
      </c>
      <c r="O1133" s="33" t="str">
        <f>IF(ISBLANK(N1134),"",Long3[[#This Row],[Adj Close]]/N1134-1)</f>
        <v/>
      </c>
      <c r="P1133" s="37">
        <v>36451</v>
      </c>
      <c r="R1133" s="36" t="str">
        <f>IF(ISBLANK(Q1134),"",Long4[[#This Row],[Adj Close]]/Q1134-1)</f>
        <v/>
      </c>
      <c r="V1133" s="37">
        <v>36451</v>
      </c>
      <c r="X1133" s="36" t="str">
        <f>IF(ISBLANK(W1134),"",Long6[[#This Row],[Adj Close]]/W1134-1)</f>
        <v/>
      </c>
      <c r="AH1133" s="37">
        <v>36451</v>
      </c>
      <c r="AJ1133" s="36" t="str">
        <f>IF(ISBLANK(AI1134),"",Short1[[#This Row],[Adj Close]]/AI1134-1)</f>
        <v/>
      </c>
      <c r="AK1133" s="29">
        <v>36451</v>
      </c>
      <c r="AM1133" s="33" t="str">
        <f>IF(ISBLANK(AL1134),"",Short2[[#This Row],[Adj Close]]/AL1134-1)</f>
        <v/>
      </c>
    </row>
    <row r="1134" spans="1:39" x14ac:dyDescent="0.25">
      <c r="A1134" s="37">
        <v>36444</v>
      </c>
      <c r="B1134" s="39">
        <v>1247.410034</v>
      </c>
      <c r="C1134" s="36">
        <f>IF(ISBLANK(B1135), "", GSPC[[#This Row],[Adj Close]]/B1135-1)</f>
        <v>-6.632384595554186E-2</v>
      </c>
      <c r="D1134" s="37">
        <v>36444</v>
      </c>
      <c r="E1134"/>
      <c r="F1134" s="36" t="str">
        <f>IF(ISBLANK(E1135), "", Long0[[#This Row],[Adj Close]]/E1135-1)</f>
        <v/>
      </c>
      <c r="J1134" s="37">
        <v>36444</v>
      </c>
      <c r="K1134"/>
      <c r="L1134" s="36" t="str">
        <f>IF(ISBLANK(K1135),"",Long2[[#This Row],[Adj Close]]/K1135-1)</f>
        <v/>
      </c>
      <c r="M1134" s="29">
        <v>36444</v>
      </c>
      <c r="O1134" s="33" t="str">
        <f>IF(ISBLANK(N1135),"",Long3[[#This Row],[Adj Close]]/N1135-1)</f>
        <v/>
      </c>
      <c r="P1134" s="37">
        <v>36444</v>
      </c>
      <c r="R1134" s="36" t="str">
        <f>IF(ISBLANK(Q1135),"",Long4[[#This Row],[Adj Close]]/Q1135-1)</f>
        <v/>
      </c>
      <c r="V1134" s="37">
        <v>36444</v>
      </c>
      <c r="X1134" s="36" t="str">
        <f>IF(ISBLANK(W1135),"",Long6[[#This Row],[Adj Close]]/W1135-1)</f>
        <v/>
      </c>
      <c r="AH1134" s="37">
        <v>36444</v>
      </c>
      <c r="AJ1134" s="36" t="str">
        <f>IF(ISBLANK(AI1135),"",Short1[[#This Row],[Adj Close]]/AI1135-1)</f>
        <v/>
      </c>
      <c r="AK1134" s="29">
        <v>36444</v>
      </c>
      <c r="AM1134" s="33" t="str">
        <f>IF(ISBLANK(AL1135),"",Short2[[#This Row],[Adj Close]]/AL1135-1)</f>
        <v/>
      </c>
    </row>
    <row r="1135" spans="1:39" x14ac:dyDescent="0.25">
      <c r="A1135" s="37">
        <v>36437</v>
      </c>
      <c r="B1135" s="39">
        <v>1336.0200199999999</v>
      </c>
      <c r="C1135" s="36">
        <f>IF(ISBLANK(B1136), "", GSPC[[#This Row],[Adj Close]]/B1136-1)</f>
        <v>4.1479220268571426E-2</v>
      </c>
      <c r="D1135" s="37">
        <v>36437</v>
      </c>
      <c r="E1135"/>
      <c r="F1135" s="36" t="str">
        <f>IF(ISBLANK(E1136), "", Long0[[#This Row],[Adj Close]]/E1136-1)</f>
        <v/>
      </c>
      <c r="J1135" s="37">
        <v>36437</v>
      </c>
      <c r="K1135"/>
      <c r="L1135" s="36" t="str">
        <f>IF(ISBLANK(K1136),"",Long2[[#This Row],[Adj Close]]/K1136-1)</f>
        <v/>
      </c>
      <c r="M1135" s="29">
        <v>36437</v>
      </c>
      <c r="O1135" s="33" t="str">
        <f>IF(ISBLANK(N1136),"",Long3[[#This Row],[Adj Close]]/N1136-1)</f>
        <v/>
      </c>
      <c r="P1135" s="37">
        <v>36437</v>
      </c>
      <c r="R1135" s="36" t="str">
        <f>IF(ISBLANK(Q1136),"",Long4[[#This Row],[Adj Close]]/Q1136-1)</f>
        <v/>
      </c>
      <c r="V1135" s="37">
        <v>36437</v>
      </c>
      <c r="X1135" s="36" t="str">
        <f>IF(ISBLANK(W1136),"",Long6[[#This Row],[Adj Close]]/W1136-1)</f>
        <v/>
      </c>
      <c r="AH1135" s="37">
        <v>36437</v>
      </c>
      <c r="AJ1135" s="36" t="str">
        <f>IF(ISBLANK(AI1136),"",Short1[[#This Row],[Adj Close]]/AI1136-1)</f>
        <v/>
      </c>
      <c r="AK1135" s="29">
        <v>36437</v>
      </c>
      <c r="AM1135" s="33" t="str">
        <f>IF(ISBLANK(AL1136),"",Short2[[#This Row],[Adj Close]]/AL1136-1)</f>
        <v/>
      </c>
    </row>
    <row r="1136" spans="1:39" x14ac:dyDescent="0.25">
      <c r="A1136" s="37">
        <v>36430</v>
      </c>
      <c r="B1136" s="39">
        <v>1282.8100589999999</v>
      </c>
      <c r="C1136" s="36">
        <f>IF(ISBLANK(B1137), "", GSPC[[#This Row],[Adj Close]]/B1137-1)</f>
        <v>4.2666703701383923E-3</v>
      </c>
      <c r="D1136" s="37">
        <v>36430</v>
      </c>
      <c r="E1136"/>
      <c r="F1136" s="36" t="str">
        <f>IF(ISBLANK(E1137), "", Long0[[#This Row],[Adj Close]]/E1137-1)</f>
        <v/>
      </c>
      <c r="J1136" s="37">
        <v>36430</v>
      </c>
      <c r="K1136"/>
      <c r="L1136" s="36" t="str">
        <f>IF(ISBLANK(K1137),"",Long2[[#This Row],[Adj Close]]/K1137-1)</f>
        <v/>
      </c>
      <c r="M1136" s="29">
        <v>36430</v>
      </c>
      <c r="O1136" s="33" t="str">
        <f>IF(ISBLANK(N1137),"",Long3[[#This Row],[Adj Close]]/N1137-1)</f>
        <v/>
      </c>
      <c r="P1136" s="37">
        <v>36430</v>
      </c>
      <c r="R1136" s="36" t="str">
        <f>IF(ISBLANK(Q1137),"",Long4[[#This Row],[Adj Close]]/Q1137-1)</f>
        <v/>
      </c>
      <c r="V1136" s="37">
        <v>36430</v>
      </c>
      <c r="X1136" s="36" t="str">
        <f>IF(ISBLANK(W1137),"",Long6[[#This Row],[Adj Close]]/W1137-1)</f>
        <v/>
      </c>
      <c r="AH1136" s="37">
        <v>36430</v>
      </c>
      <c r="AJ1136" s="36" t="str">
        <f>IF(ISBLANK(AI1137),"",Short1[[#This Row],[Adj Close]]/AI1137-1)</f>
        <v/>
      </c>
      <c r="AK1136" s="29">
        <v>36430</v>
      </c>
      <c r="AM1136" s="33" t="str">
        <f>IF(ISBLANK(AL1137),"",Short2[[#This Row],[Adj Close]]/AL1137-1)</f>
        <v/>
      </c>
    </row>
    <row r="1137" spans="1:39" x14ac:dyDescent="0.25">
      <c r="A1137" s="37">
        <v>36423</v>
      </c>
      <c r="B1137" s="39">
        <v>1277.3599850000001</v>
      </c>
      <c r="C1137" s="36">
        <f>IF(ISBLANK(B1138), "", GSPC[[#This Row],[Adj Close]]/B1138-1)</f>
        <v>-4.3477001308211527E-2</v>
      </c>
      <c r="D1137" s="37">
        <v>36423</v>
      </c>
      <c r="E1137"/>
      <c r="F1137" s="36" t="str">
        <f>IF(ISBLANK(E1138), "", Long0[[#This Row],[Adj Close]]/E1138-1)</f>
        <v/>
      </c>
      <c r="J1137" s="37">
        <v>36423</v>
      </c>
      <c r="K1137"/>
      <c r="L1137" s="36" t="str">
        <f>IF(ISBLANK(K1138),"",Long2[[#This Row],[Adj Close]]/K1138-1)</f>
        <v/>
      </c>
      <c r="M1137" s="29">
        <v>36423</v>
      </c>
      <c r="O1137" s="33" t="str">
        <f>IF(ISBLANK(N1138),"",Long3[[#This Row],[Adj Close]]/N1138-1)</f>
        <v/>
      </c>
      <c r="P1137" s="37">
        <v>36423</v>
      </c>
      <c r="R1137" s="36" t="str">
        <f>IF(ISBLANK(Q1138),"",Long4[[#This Row],[Adj Close]]/Q1138-1)</f>
        <v/>
      </c>
      <c r="V1137" s="37">
        <v>36423</v>
      </c>
      <c r="X1137" s="36" t="str">
        <f>IF(ISBLANK(W1138),"",Long6[[#This Row],[Adj Close]]/W1138-1)</f>
        <v/>
      </c>
      <c r="AH1137" s="37">
        <v>36423</v>
      </c>
      <c r="AJ1137" s="36" t="str">
        <f>IF(ISBLANK(AI1138),"",Short1[[#This Row],[Adj Close]]/AI1138-1)</f>
        <v/>
      </c>
      <c r="AK1137" s="29">
        <v>36423</v>
      </c>
      <c r="AM1137" s="33" t="str">
        <f>IF(ISBLANK(AL1138),"",Short2[[#This Row],[Adj Close]]/AL1138-1)</f>
        <v/>
      </c>
    </row>
    <row r="1138" spans="1:39" x14ac:dyDescent="0.25">
      <c r="A1138" s="37">
        <v>36416</v>
      </c>
      <c r="B1138" s="39">
        <v>1335.420044</v>
      </c>
      <c r="C1138" s="36">
        <f>IF(ISBLANK(B1139), "", GSPC[[#This Row],[Adj Close]]/B1139-1)</f>
        <v>-1.2014848106398968E-2</v>
      </c>
      <c r="D1138" s="37">
        <v>36416</v>
      </c>
      <c r="E1138"/>
      <c r="F1138" s="36" t="str">
        <f>IF(ISBLANK(E1139), "", Long0[[#This Row],[Adj Close]]/E1139-1)</f>
        <v/>
      </c>
      <c r="J1138" s="37">
        <v>36416</v>
      </c>
      <c r="K1138"/>
      <c r="L1138" s="36" t="str">
        <f>IF(ISBLANK(K1139),"",Long2[[#This Row],[Adj Close]]/K1139-1)</f>
        <v/>
      </c>
      <c r="M1138" s="29">
        <v>36416</v>
      </c>
      <c r="O1138" s="33" t="str">
        <f>IF(ISBLANK(N1139),"",Long3[[#This Row],[Adj Close]]/N1139-1)</f>
        <v/>
      </c>
      <c r="P1138" s="37">
        <v>36416</v>
      </c>
      <c r="R1138" s="36" t="str">
        <f>IF(ISBLANK(Q1139),"",Long4[[#This Row],[Adj Close]]/Q1139-1)</f>
        <v/>
      </c>
      <c r="V1138" s="37">
        <v>36416</v>
      </c>
      <c r="X1138" s="36" t="str">
        <f>IF(ISBLANK(W1139),"",Long6[[#This Row],[Adj Close]]/W1139-1)</f>
        <v/>
      </c>
      <c r="AH1138" s="37">
        <v>36416</v>
      </c>
      <c r="AJ1138" s="36" t="str">
        <f>IF(ISBLANK(AI1139),"",Short1[[#This Row],[Adj Close]]/AI1139-1)</f>
        <v/>
      </c>
      <c r="AK1138" s="29">
        <v>36416</v>
      </c>
      <c r="AM1138" s="33" t="str">
        <f>IF(ISBLANK(AL1139),"",Short2[[#This Row],[Adj Close]]/AL1139-1)</f>
        <v/>
      </c>
    </row>
    <row r="1139" spans="1:39" x14ac:dyDescent="0.25">
      <c r="A1139" s="37">
        <v>36409</v>
      </c>
      <c r="B1139" s="39">
        <v>1351.660034</v>
      </c>
      <c r="C1139" s="36">
        <f>IF(ISBLANK(B1140), "", GSPC[[#This Row],[Adj Close]]/B1140-1)</f>
        <v>-4.1112522774988669E-3</v>
      </c>
      <c r="D1139" s="37">
        <v>36409</v>
      </c>
      <c r="E1139"/>
      <c r="F1139" s="36" t="str">
        <f>IF(ISBLANK(E1140), "", Long0[[#This Row],[Adj Close]]/E1140-1)</f>
        <v/>
      </c>
      <c r="J1139" s="37">
        <v>36409</v>
      </c>
      <c r="K1139"/>
      <c r="L1139" s="36" t="str">
        <f>IF(ISBLANK(K1140),"",Long2[[#This Row],[Adj Close]]/K1140-1)</f>
        <v/>
      </c>
      <c r="M1139" s="29">
        <v>36409</v>
      </c>
      <c r="O1139" s="33" t="str">
        <f>IF(ISBLANK(N1140),"",Long3[[#This Row],[Adj Close]]/N1140-1)</f>
        <v/>
      </c>
      <c r="P1139" s="37">
        <v>36409</v>
      </c>
      <c r="R1139" s="36" t="str">
        <f>IF(ISBLANK(Q1140),"",Long4[[#This Row],[Adj Close]]/Q1140-1)</f>
        <v/>
      </c>
      <c r="V1139" s="37">
        <v>36409</v>
      </c>
      <c r="X1139" s="36" t="str">
        <f>IF(ISBLANK(W1140),"",Long6[[#This Row],[Adj Close]]/W1140-1)</f>
        <v/>
      </c>
      <c r="AH1139" s="37">
        <v>36409</v>
      </c>
      <c r="AJ1139" s="36" t="str">
        <f>IF(ISBLANK(AI1140),"",Short1[[#This Row],[Adj Close]]/AI1140-1)</f>
        <v/>
      </c>
      <c r="AK1139" s="29">
        <v>36409</v>
      </c>
      <c r="AM1139" s="33" t="str">
        <f>IF(ISBLANK(AL1140),"",Short2[[#This Row],[Adj Close]]/AL1140-1)</f>
        <v/>
      </c>
    </row>
    <row r="1140" spans="1:39" x14ac:dyDescent="0.25">
      <c r="A1140" s="37">
        <v>36402</v>
      </c>
      <c r="B1140" s="39">
        <v>1357.23999</v>
      </c>
      <c r="C1140" s="36">
        <f>IF(ISBLANK(B1141), "", GSPC[[#This Row],[Adj Close]]/B1141-1)</f>
        <v>6.6529477530028469E-3</v>
      </c>
      <c r="D1140" s="37">
        <v>36402</v>
      </c>
      <c r="E1140"/>
      <c r="F1140" s="36" t="str">
        <f>IF(ISBLANK(E1141), "", Long0[[#This Row],[Adj Close]]/E1141-1)</f>
        <v/>
      </c>
      <c r="J1140" s="37">
        <v>36402</v>
      </c>
      <c r="K1140"/>
      <c r="L1140" s="36" t="str">
        <f>IF(ISBLANK(K1141),"",Long2[[#This Row],[Adj Close]]/K1141-1)</f>
        <v/>
      </c>
      <c r="M1140" s="29">
        <v>36402</v>
      </c>
      <c r="O1140" s="33" t="str">
        <f>IF(ISBLANK(N1141),"",Long3[[#This Row],[Adj Close]]/N1141-1)</f>
        <v/>
      </c>
      <c r="P1140" s="37">
        <v>36402</v>
      </c>
      <c r="R1140" s="36" t="str">
        <f>IF(ISBLANK(Q1141),"",Long4[[#This Row],[Adj Close]]/Q1141-1)</f>
        <v/>
      </c>
      <c r="V1140" s="37">
        <v>36402</v>
      </c>
      <c r="X1140" s="36" t="str">
        <f>IF(ISBLANK(W1141),"",Long6[[#This Row],[Adj Close]]/W1141-1)</f>
        <v/>
      </c>
      <c r="AH1140" s="37">
        <v>36402</v>
      </c>
      <c r="AJ1140" s="36" t="str">
        <f>IF(ISBLANK(AI1141),"",Short1[[#This Row],[Adj Close]]/AI1141-1)</f>
        <v/>
      </c>
      <c r="AK1140" s="29">
        <v>36402</v>
      </c>
      <c r="AM1140" s="33" t="str">
        <f>IF(ISBLANK(AL1141),"",Short2[[#This Row],[Adj Close]]/AL1141-1)</f>
        <v/>
      </c>
    </row>
    <row r="1141" spans="1:39" x14ac:dyDescent="0.25">
      <c r="A1141" s="37">
        <v>36395</v>
      </c>
      <c r="B1141" s="39">
        <v>1348.2700199999999</v>
      </c>
      <c r="C1141" s="36">
        <f>IF(ISBLANK(B1142), "", GSPC[[#This Row],[Adj Close]]/B1142-1)</f>
        <v>8.7235881303100449E-3</v>
      </c>
      <c r="D1141" s="37">
        <v>36395</v>
      </c>
      <c r="E1141"/>
      <c r="F1141" s="36" t="str">
        <f>IF(ISBLANK(E1142), "", Long0[[#This Row],[Adj Close]]/E1142-1)</f>
        <v/>
      </c>
      <c r="J1141" s="37">
        <v>36395</v>
      </c>
      <c r="K1141"/>
      <c r="L1141" s="36" t="str">
        <f>IF(ISBLANK(K1142),"",Long2[[#This Row],[Adj Close]]/K1142-1)</f>
        <v/>
      </c>
      <c r="M1141" s="29">
        <v>36395</v>
      </c>
      <c r="O1141" s="33" t="str">
        <f>IF(ISBLANK(N1142),"",Long3[[#This Row],[Adj Close]]/N1142-1)</f>
        <v/>
      </c>
      <c r="P1141" s="37">
        <v>36395</v>
      </c>
      <c r="R1141" s="36" t="str">
        <f>IF(ISBLANK(Q1142),"",Long4[[#This Row],[Adj Close]]/Q1142-1)</f>
        <v/>
      </c>
      <c r="V1141" s="37">
        <v>36395</v>
      </c>
      <c r="X1141" s="36" t="str">
        <f>IF(ISBLANK(W1142),"",Long6[[#This Row],[Adj Close]]/W1142-1)</f>
        <v/>
      </c>
      <c r="AH1141" s="37">
        <v>36395</v>
      </c>
      <c r="AJ1141" s="36" t="str">
        <f>IF(ISBLANK(AI1142),"",Short1[[#This Row],[Adj Close]]/AI1142-1)</f>
        <v/>
      </c>
      <c r="AK1141" s="29">
        <v>36395</v>
      </c>
      <c r="AM1141" s="33" t="str">
        <f>IF(ISBLANK(AL1142),"",Short2[[#This Row],[Adj Close]]/AL1142-1)</f>
        <v/>
      </c>
    </row>
    <row r="1142" spans="1:39" x14ac:dyDescent="0.25">
      <c r="A1142" s="37">
        <v>36388</v>
      </c>
      <c r="B1142" s="39">
        <v>1336.6099850000001</v>
      </c>
      <c r="C1142" s="36">
        <f>IF(ISBLANK(B1143), "", GSPC[[#This Row],[Adj Close]]/B1143-1)</f>
        <v>6.7259660737510885E-3</v>
      </c>
      <c r="D1142" s="37">
        <v>36388</v>
      </c>
      <c r="E1142"/>
      <c r="F1142" s="36" t="str">
        <f>IF(ISBLANK(E1143), "", Long0[[#This Row],[Adj Close]]/E1143-1)</f>
        <v/>
      </c>
      <c r="J1142" s="37">
        <v>36388</v>
      </c>
      <c r="K1142"/>
      <c r="L1142" s="36" t="str">
        <f>IF(ISBLANK(K1143),"",Long2[[#This Row],[Adj Close]]/K1143-1)</f>
        <v/>
      </c>
      <c r="M1142" s="29">
        <v>36388</v>
      </c>
      <c r="O1142" s="33" t="str">
        <f>IF(ISBLANK(N1143),"",Long3[[#This Row],[Adj Close]]/N1143-1)</f>
        <v/>
      </c>
      <c r="P1142" s="37">
        <v>36388</v>
      </c>
      <c r="R1142" s="36" t="str">
        <f>IF(ISBLANK(Q1143),"",Long4[[#This Row],[Adj Close]]/Q1143-1)</f>
        <v/>
      </c>
      <c r="V1142" s="37">
        <v>36388</v>
      </c>
      <c r="X1142" s="36" t="str">
        <f>IF(ISBLANK(W1143),"",Long6[[#This Row],[Adj Close]]/W1143-1)</f>
        <v/>
      </c>
      <c r="AH1142" s="37">
        <v>36388</v>
      </c>
      <c r="AJ1142" s="36" t="str">
        <f>IF(ISBLANK(AI1143),"",Short1[[#This Row],[Adj Close]]/AI1143-1)</f>
        <v/>
      </c>
      <c r="AK1142" s="29">
        <v>36388</v>
      </c>
      <c r="AM1142" s="33" t="str">
        <f>IF(ISBLANK(AL1143),"",Short2[[#This Row],[Adj Close]]/AL1143-1)</f>
        <v/>
      </c>
    </row>
    <row r="1143" spans="1:39" x14ac:dyDescent="0.25">
      <c r="A1143" s="37">
        <v>36381</v>
      </c>
      <c r="B1143" s="39">
        <v>1327.6800539999999</v>
      </c>
      <c r="C1143" s="36">
        <f>IF(ISBLANK(B1144), "", GSPC[[#This Row],[Adj Close]]/B1144-1)</f>
        <v>2.1064542662392771E-2</v>
      </c>
      <c r="D1143" s="37">
        <v>36381</v>
      </c>
      <c r="E1143"/>
      <c r="F1143" s="36" t="str">
        <f>IF(ISBLANK(E1144), "", Long0[[#This Row],[Adj Close]]/E1144-1)</f>
        <v/>
      </c>
      <c r="J1143" s="37">
        <v>36381</v>
      </c>
      <c r="K1143"/>
      <c r="L1143" s="36" t="str">
        <f>IF(ISBLANK(K1144),"",Long2[[#This Row],[Adj Close]]/K1144-1)</f>
        <v/>
      </c>
      <c r="M1143" s="29">
        <v>36381</v>
      </c>
      <c r="O1143" s="33" t="str">
        <f>IF(ISBLANK(N1144),"",Long3[[#This Row],[Adj Close]]/N1144-1)</f>
        <v/>
      </c>
      <c r="P1143" s="37">
        <v>36381</v>
      </c>
      <c r="R1143" s="36" t="str">
        <f>IF(ISBLANK(Q1144),"",Long4[[#This Row],[Adj Close]]/Q1144-1)</f>
        <v/>
      </c>
      <c r="V1143" s="37">
        <v>36381</v>
      </c>
      <c r="X1143" s="36" t="str">
        <f>IF(ISBLANK(W1144),"",Long6[[#This Row],[Adj Close]]/W1144-1)</f>
        <v/>
      </c>
      <c r="AH1143" s="37">
        <v>36381</v>
      </c>
      <c r="AJ1143" s="36" t="str">
        <f>IF(ISBLANK(AI1144),"",Short1[[#This Row],[Adj Close]]/AI1144-1)</f>
        <v/>
      </c>
      <c r="AK1143" s="29">
        <v>36381</v>
      </c>
      <c r="AM1143" s="33" t="str">
        <f>IF(ISBLANK(AL1144),"",Short2[[#This Row],[Adj Close]]/AL1144-1)</f>
        <v/>
      </c>
    </row>
    <row r="1144" spans="1:39" x14ac:dyDescent="0.25">
      <c r="A1144" s="37">
        <v>36374</v>
      </c>
      <c r="B1144" s="39">
        <v>1300.290039</v>
      </c>
      <c r="C1144" s="36">
        <f>IF(ISBLANK(B1145), "", GSPC[[#This Row],[Adj Close]]/B1145-1)</f>
        <v>-2.1396481290639091E-2</v>
      </c>
      <c r="D1144" s="37">
        <v>36374</v>
      </c>
      <c r="E1144"/>
      <c r="F1144" s="36" t="str">
        <f>IF(ISBLANK(E1145), "", Long0[[#This Row],[Adj Close]]/E1145-1)</f>
        <v/>
      </c>
      <c r="J1144" s="37">
        <v>36374</v>
      </c>
      <c r="K1144"/>
      <c r="L1144" s="36" t="str">
        <f>IF(ISBLANK(K1145),"",Long2[[#This Row],[Adj Close]]/K1145-1)</f>
        <v/>
      </c>
      <c r="M1144" s="29">
        <v>36374</v>
      </c>
      <c r="O1144" s="33" t="str">
        <f>IF(ISBLANK(N1145),"",Long3[[#This Row],[Adj Close]]/N1145-1)</f>
        <v/>
      </c>
      <c r="P1144" s="37">
        <v>36374</v>
      </c>
      <c r="R1144" s="36" t="str">
        <f>IF(ISBLANK(Q1145),"",Long4[[#This Row],[Adj Close]]/Q1145-1)</f>
        <v/>
      </c>
      <c r="V1144" s="37">
        <v>36374</v>
      </c>
      <c r="X1144" s="36" t="str">
        <f>IF(ISBLANK(W1145),"",Long6[[#This Row],[Adj Close]]/W1145-1)</f>
        <v/>
      </c>
      <c r="AH1144" s="37">
        <v>36374</v>
      </c>
      <c r="AJ1144" s="36" t="str">
        <f>IF(ISBLANK(AI1145),"",Short1[[#This Row],[Adj Close]]/AI1145-1)</f>
        <v/>
      </c>
      <c r="AK1144" s="29">
        <v>36374</v>
      </c>
      <c r="AM1144" s="33" t="str">
        <f>IF(ISBLANK(AL1145),"",Short2[[#This Row],[Adj Close]]/AL1145-1)</f>
        <v/>
      </c>
    </row>
    <row r="1145" spans="1:39" x14ac:dyDescent="0.25">
      <c r="A1145" s="37">
        <v>36367</v>
      </c>
      <c r="B1145" s="39">
        <v>1328.719971</v>
      </c>
      <c r="C1145" s="36">
        <f>IF(ISBLANK(B1146), "", GSPC[[#This Row],[Adj Close]]/B1146-1)</f>
        <v>-2.0796771579443152E-2</v>
      </c>
      <c r="D1145" s="37">
        <v>36367</v>
      </c>
      <c r="E1145"/>
      <c r="F1145" s="36" t="str">
        <f>IF(ISBLANK(E1146), "", Long0[[#This Row],[Adj Close]]/E1146-1)</f>
        <v/>
      </c>
      <c r="J1145" s="37">
        <v>36367</v>
      </c>
      <c r="K1145"/>
      <c r="L1145" s="36" t="str">
        <f>IF(ISBLANK(K1146),"",Long2[[#This Row],[Adj Close]]/K1146-1)</f>
        <v/>
      </c>
      <c r="M1145" s="29">
        <v>36367</v>
      </c>
      <c r="O1145" s="33" t="str">
        <f>IF(ISBLANK(N1146),"",Long3[[#This Row],[Adj Close]]/N1146-1)</f>
        <v/>
      </c>
      <c r="P1145" s="37">
        <v>36367</v>
      </c>
      <c r="R1145" s="36" t="str">
        <f>IF(ISBLANK(Q1146),"",Long4[[#This Row],[Adj Close]]/Q1146-1)</f>
        <v/>
      </c>
      <c r="V1145" s="37">
        <v>36367</v>
      </c>
      <c r="X1145" s="36" t="str">
        <f>IF(ISBLANK(W1146),"",Long6[[#This Row],[Adj Close]]/W1146-1)</f>
        <v/>
      </c>
      <c r="AH1145" s="37">
        <v>36367</v>
      </c>
      <c r="AJ1145" s="36" t="str">
        <f>IF(ISBLANK(AI1146),"",Short1[[#This Row],[Adj Close]]/AI1146-1)</f>
        <v/>
      </c>
      <c r="AK1145" s="29">
        <v>36367</v>
      </c>
      <c r="AM1145" s="33" t="str">
        <f>IF(ISBLANK(AL1146),"",Short2[[#This Row],[Adj Close]]/AL1146-1)</f>
        <v/>
      </c>
    </row>
    <row r="1146" spans="1:39" x14ac:dyDescent="0.25">
      <c r="A1146" s="37">
        <v>36360</v>
      </c>
      <c r="B1146" s="39">
        <v>1356.9399410000001</v>
      </c>
      <c r="C1146" s="36">
        <f>IF(ISBLANK(B1147), "", GSPC[[#This Row],[Adj Close]]/B1147-1)</f>
        <v>-4.3586804674426327E-2</v>
      </c>
      <c r="D1146" s="37">
        <v>36360</v>
      </c>
      <c r="E1146"/>
      <c r="F1146" s="36" t="str">
        <f>IF(ISBLANK(E1147), "", Long0[[#This Row],[Adj Close]]/E1147-1)</f>
        <v/>
      </c>
      <c r="J1146" s="37">
        <v>36360</v>
      </c>
      <c r="K1146"/>
      <c r="L1146" s="36" t="str">
        <f>IF(ISBLANK(K1147),"",Long2[[#This Row],[Adj Close]]/K1147-1)</f>
        <v/>
      </c>
      <c r="M1146" s="29">
        <v>36360</v>
      </c>
      <c r="O1146" s="33" t="str">
        <f>IF(ISBLANK(N1147),"",Long3[[#This Row],[Adj Close]]/N1147-1)</f>
        <v/>
      </c>
      <c r="P1146" s="37">
        <v>36360</v>
      </c>
      <c r="R1146" s="36" t="str">
        <f>IF(ISBLANK(Q1147),"",Long4[[#This Row],[Adj Close]]/Q1147-1)</f>
        <v/>
      </c>
      <c r="V1146" s="37">
        <v>36360</v>
      </c>
      <c r="X1146" s="36" t="str">
        <f>IF(ISBLANK(W1147),"",Long6[[#This Row],[Adj Close]]/W1147-1)</f>
        <v/>
      </c>
      <c r="AH1146" s="37">
        <v>36360</v>
      </c>
      <c r="AJ1146" s="36" t="str">
        <f>IF(ISBLANK(AI1147),"",Short1[[#This Row],[Adj Close]]/AI1147-1)</f>
        <v/>
      </c>
      <c r="AK1146" s="29">
        <v>36360</v>
      </c>
      <c r="AM1146" s="33" t="str">
        <f>IF(ISBLANK(AL1147),"",Short2[[#This Row],[Adj Close]]/AL1147-1)</f>
        <v/>
      </c>
    </row>
    <row r="1147" spans="1:39" x14ac:dyDescent="0.25">
      <c r="A1147" s="37">
        <v>36353</v>
      </c>
      <c r="B1147" s="39">
        <v>1418.780029</v>
      </c>
      <c r="C1147" s="36">
        <f>IF(ISBLANK(B1148), "", GSPC[[#This Row],[Adj Close]]/B1148-1)</f>
        <v>1.1045550196453258E-2</v>
      </c>
      <c r="D1147" s="37">
        <v>36353</v>
      </c>
      <c r="E1147"/>
      <c r="F1147" s="36" t="str">
        <f>IF(ISBLANK(E1148), "", Long0[[#This Row],[Adj Close]]/E1148-1)</f>
        <v/>
      </c>
      <c r="J1147" s="37">
        <v>36353</v>
      </c>
      <c r="K1147"/>
      <c r="L1147" s="36" t="str">
        <f>IF(ISBLANK(K1148),"",Long2[[#This Row],[Adj Close]]/K1148-1)</f>
        <v/>
      </c>
      <c r="M1147" s="29">
        <v>36353</v>
      </c>
      <c r="O1147" s="33" t="str">
        <f>IF(ISBLANK(N1148),"",Long3[[#This Row],[Adj Close]]/N1148-1)</f>
        <v/>
      </c>
      <c r="P1147" s="37">
        <v>36353</v>
      </c>
      <c r="R1147" s="36" t="str">
        <f>IF(ISBLANK(Q1148),"",Long4[[#This Row],[Adj Close]]/Q1148-1)</f>
        <v/>
      </c>
      <c r="V1147" s="37">
        <v>36353</v>
      </c>
      <c r="X1147" s="36" t="str">
        <f>IF(ISBLANK(W1148),"",Long6[[#This Row],[Adj Close]]/W1148-1)</f>
        <v/>
      </c>
      <c r="AH1147" s="37">
        <v>36353</v>
      </c>
      <c r="AJ1147" s="36" t="str">
        <f>IF(ISBLANK(AI1148),"",Short1[[#This Row],[Adj Close]]/AI1148-1)</f>
        <v/>
      </c>
      <c r="AK1147" s="29">
        <v>36353</v>
      </c>
      <c r="AM1147" s="33" t="str">
        <f>IF(ISBLANK(AL1148),"",Short2[[#This Row],[Adj Close]]/AL1148-1)</f>
        <v/>
      </c>
    </row>
    <row r="1148" spans="1:39" x14ac:dyDescent="0.25">
      <c r="A1148" s="37">
        <v>36346</v>
      </c>
      <c r="B1148" s="39">
        <v>1403.280029</v>
      </c>
      <c r="C1148" s="36">
        <f>IF(ISBLANK(B1149), "", GSPC[[#This Row],[Adj Close]]/B1149-1)</f>
        <v>8.6686924076653238E-3</v>
      </c>
      <c r="D1148" s="37">
        <v>36346</v>
      </c>
      <c r="E1148"/>
      <c r="F1148" s="36" t="str">
        <f>IF(ISBLANK(E1149), "", Long0[[#This Row],[Adj Close]]/E1149-1)</f>
        <v/>
      </c>
      <c r="J1148" s="37">
        <v>36346</v>
      </c>
      <c r="K1148"/>
      <c r="L1148" s="36" t="str">
        <f>IF(ISBLANK(K1149),"",Long2[[#This Row],[Adj Close]]/K1149-1)</f>
        <v/>
      </c>
      <c r="M1148" s="29">
        <v>36346</v>
      </c>
      <c r="O1148" s="33" t="str">
        <f>IF(ISBLANK(N1149),"",Long3[[#This Row],[Adj Close]]/N1149-1)</f>
        <v/>
      </c>
      <c r="P1148" s="37">
        <v>36346</v>
      </c>
      <c r="R1148" s="36" t="str">
        <f>IF(ISBLANK(Q1149),"",Long4[[#This Row],[Adj Close]]/Q1149-1)</f>
        <v/>
      </c>
      <c r="V1148" s="37">
        <v>36346</v>
      </c>
      <c r="X1148" s="36" t="str">
        <f>IF(ISBLANK(W1149),"",Long6[[#This Row],[Adj Close]]/W1149-1)</f>
        <v/>
      </c>
      <c r="AH1148" s="37">
        <v>36346</v>
      </c>
      <c r="AJ1148" s="36" t="str">
        <f>IF(ISBLANK(AI1149),"",Short1[[#This Row],[Adj Close]]/AI1149-1)</f>
        <v/>
      </c>
      <c r="AK1148" s="29">
        <v>36346</v>
      </c>
      <c r="AM1148" s="33" t="str">
        <f>IF(ISBLANK(AL1149),"",Short2[[#This Row],[Adj Close]]/AL1149-1)</f>
        <v/>
      </c>
    </row>
    <row r="1149" spans="1:39" x14ac:dyDescent="0.25">
      <c r="A1149" s="37">
        <v>36339</v>
      </c>
      <c r="B1149" s="39">
        <v>1391.219971</v>
      </c>
      <c r="C1149" s="36">
        <f>IF(ISBLANK(B1150), "", GSPC[[#This Row],[Adj Close]]/B1150-1)</f>
        <v>5.7712560989393369E-2</v>
      </c>
      <c r="D1149" s="37">
        <v>36339</v>
      </c>
      <c r="E1149"/>
      <c r="F1149" s="36" t="str">
        <f>IF(ISBLANK(E1150), "", Long0[[#This Row],[Adj Close]]/E1150-1)</f>
        <v/>
      </c>
      <c r="J1149" s="37">
        <v>36339</v>
      </c>
      <c r="K1149"/>
      <c r="L1149" s="36" t="str">
        <f>IF(ISBLANK(K1150),"",Long2[[#This Row],[Adj Close]]/K1150-1)</f>
        <v/>
      </c>
      <c r="M1149" s="29">
        <v>36339</v>
      </c>
      <c r="O1149" s="33" t="str">
        <f>IF(ISBLANK(N1150),"",Long3[[#This Row],[Adj Close]]/N1150-1)</f>
        <v/>
      </c>
      <c r="P1149" s="37">
        <v>36339</v>
      </c>
      <c r="R1149" s="36" t="str">
        <f>IF(ISBLANK(Q1150),"",Long4[[#This Row],[Adj Close]]/Q1150-1)</f>
        <v/>
      </c>
      <c r="V1149" s="37">
        <v>36339</v>
      </c>
      <c r="X1149" s="36" t="str">
        <f>IF(ISBLANK(W1150),"",Long6[[#This Row],[Adj Close]]/W1150-1)</f>
        <v/>
      </c>
      <c r="AH1149" s="37">
        <v>36339</v>
      </c>
      <c r="AJ1149" s="36" t="str">
        <f>IF(ISBLANK(AI1150),"",Short1[[#This Row],[Adj Close]]/AI1150-1)</f>
        <v/>
      </c>
      <c r="AK1149" s="29">
        <v>36339</v>
      </c>
      <c r="AM1149" s="33" t="str">
        <f>IF(ISBLANK(AL1150),"",Short2[[#This Row],[Adj Close]]/AL1150-1)</f>
        <v/>
      </c>
    </row>
    <row r="1150" spans="1:39" x14ac:dyDescent="0.25">
      <c r="A1150" s="37">
        <v>36332</v>
      </c>
      <c r="B1150" s="39">
        <v>1315.3100589999999</v>
      </c>
      <c r="C1150" s="36">
        <f>IF(ISBLANK(B1151), "", GSPC[[#This Row],[Adj Close]]/B1151-1)</f>
        <v>-2.0501256811714552E-2</v>
      </c>
      <c r="D1150" s="37">
        <v>36332</v>
      </c>
      <c r="E1150"/>
      <c r="F1150" s="36" t="str">
        <f>IF(ISBLANK(E1151), "", Long0[[#This Row],[Adj Close]]/E1151-1)</f>
        <v/>
      </c>
      <c r="J1150" s="37">
        <v>36332</v>
      </c>
      <c r="K1150"/>
      <c r="L1150" s="36" t="str">
        <f>IF(ISBLANK(K1151),"",Long2[[#This Row],[Adj Close]]/K1151-1)</f>
        <v/>
      </c>
      <c r="M1150" s="29">
        <v>36332</v>
      </c>
      <c r="O1150" s="33" t="str">
        <f>IF(ISBLANK(N1151),"",Long3[[#This Row],[Adj Close]]/N1151-1)</f>
        <v/>
      </c>
      <c r="P1150" s="37">
        <v>36332</v>
      </c>
      <c r="R1150" s="36" t="str">
        <f>IF(ISBLANK(Q1151),"",Long4[[#This Row],[Adj Close]]/Q1151-1)</f>
        <v/>
      </c>
      <c r="V1150" s="37">
        <v>36332</v>
      </c>
      <c r="X1150" s="36" t="str">
        <f>IF(ISBLANK(W1151),"",Long6[[#This Row],[Adj Close]]/W1151-1)</f>
        <v/>
      </c>
      <c r="AH1150" s="37">
        <v>36332</v>
      </c>
      <c r="AJ1150" s="36" t="str">
        <f>IF(ISBLANK(AI1151),"",Short1[[#This Row],[Adj Close]]/AI1151-1)</f>
        <v/>
      </c>
      <c r="AK1150" s="29">
        <v>36332</v>
      </c>
      <c r="AM1150" s="33" t="str">
        <f>IF(ISBLANK(AL1151),"",Short2[[#This Row],[Adj Close]]/AL1151-1)</f>
        <v/>
      </c>
    </row>
    <row r="1151" spans="1:39" x14ac:dyDescent="0.25">
      <c r="A1151" s="37">
        <v>36325</v>
      </c>
      <c r="B1151" s="39">
        <v>1342.839966</v>
      </c>
      <c r="C1151" s="36">
        <f>IF(ISBLANK(B1152), "", GSPC[[#This Row],[Adj Close]]/B1152-1)</f>
        <v>3.8032180845920971E-2</v>
      </c>
      <c r="D1151" s="37">
        <v>36325</v>
      </c>
      <c r="E1151"/>
      <c r="F1151" s="36" t="str">
        <f>IF(ISBLANK(E1152), "", Long0[[#This Row],[Adj Close]]/E1152-1)</f>
        <v/>
      </c>
      <c r="J1151" s="37">
        <v>36325</v>
      </c>
      <c r="K1151"/>
      <c r="L1151" s="36" t="str">
        <f>IF(ISBLANK(K1152),"",Long2[[#This Row],[Adj Close]]/K1152-1)</f>
        <v/>
      </c>
      <c r="M1151" s="29">
        <v>36325</v>
      </c>
      <c r="O1151" s="33" t="str">
        <f>IF(ISBLANK(N1152),"",Long3[[#This Row],[Adj Close]]/N1152-1)</f>
        <v/>
      </c>
      <c r="P1151" s="37">
        <v>36325</v>
      </c>
      <c r="R1151" s="36" t="str">
        <f>IF(ISBLANK(Q1152),"",Long4[[#This Row],[Adj Close]]/Q1152-1)</f>
        <v/>
      </c>
      <c r="V1151" s="37">
        <v>36325</v>
      </c>
      <c r="X1151" s="36" t="str">
        <f>IF(ISBLANK(W1152),"",Long6[[#This Row],[Adj Close]]/W1152-1)</f>
        <v/>
      </c>
      <c r="AH1151" s="37">
        <v>36325</v>
      </c>
      <c r="AJ1151" s="36" t="str">
        <f>IF(ISBLANK(AI1152),"",Short1[[#This Row],[Adj Close]]/AI1152-1)</f>
        <v/>
      </c>
      <c r="AK1151" s="29">
        <v>36325</v>
      </c>
      <c r="AM1151" s="33" t="str">
        <f>IF(ISBLANK(AL1152),"",Short2[[#This Row],[Adj Close]]/AL1152-1)</f>
        <v/>
      </c>
    </row>
    <row r="1152" spans="1:39" x14ac:dyDescent="0.25">
      <c r="A1152" s="37">
        <v>36318</v>
      </c>
      <c r="B1152" s="39">
        <v>1293.6400149999999</v>
      </c>
      <c r="C1152" s="36">
        <f>IF(ISBLANK(B1153), "", GSPC[[#This Row],[Adj Close]]/B1153-1)</f>
        <v>-2.5690065900960346E-2</v>
      </c>
      <c r="D1152" s="37">
        <v>36318</v>
      </c>
      <c r="E1152"/>
      <c r="F1152" s="36" t="str">
        <f>IF(ISBLANK(E1153), "", Long0[[#This Row],[Adj Close]]/E1153-1)</f>
        <v/>
      </c>
      <c r="J1152" s="37">
        <v>36318</v>
      </c>
      <c r="K1152"/>
      <c r="L1152" s="36" t="str">
        <f>IF(ISBLANK(K1153),"",Long2[[#This Row],[Adj Close]]/K1153-1)</f>
        <v/>
      </c>
      <c r="M1152" s="29">
        <v>36318</v>
      </c>
      <c r="O1152" s="33" t="str">
        <f>IF(ISBLANK(N1153),"",Long3[[#This Row],[Adj Close]]/N1153-1)</f>
        <v/>
      </c>
      <c r="P1152" s="37">
        <v>36318</v>
      </c>
      <c r="R1152" s="36" t="str">
        <f>IF(ISBLANK(Q1153),"",Long4[[#This Row],[Adj Close]]/Q1153-1)</f>
        <v/>
      </c>
      <c r="V1152" s="37">
        <v>36318</v>
      </c>
      <c r="X1152" s="36" t="str">
        <f>IF(ISBLANK(W1153),"",Long6[[#This Row],[Adj Close]]/W1153-1)</f>
        <v/>
      </c>
      <c r="AH1152" s="37">
        <v>36318</v>
      </c>
      <c r="AJ1152" s="36" t="str">
        <f>IF(ISBLANK(AI1153),"",Short1[[#This Row],[Adj Close]]/AI1153-1)</f>
        <v/>
      </c>
      <c r="AK1152" s="29">
        <v>36318</v>
      </c>
      <c r="AM1152" s="33" t="str">
        <f>IF(ISBLANK(AL1153),"",Short2[[#This Row],[Adj Close]]/AL1153-1)</f>
        <v/>
      </c>
    </row>
    <row r="1153" spans="1:39" x14ac:dyDescent="0.25">
      <c r="A1153" s="37">
        <v>36311</v>
      </c>
      <c r="B1153" s="39">
        <v>1327.75</v>
      </c>
      <c r="C1153" s="36">
        <f>IF(ISBLANK(B1154), "", GSPC[[#This Row],[Adj Close]]/B1154-1)</f>
        <v>1.9902626034450588E-2</v>
      </c>
      <c r="D1153" s="37">
        <v>36311</v>
      </c>
      <c r="E1153"/>
      <c r="F1153" s="36" t="str">
        <f>IF(ISBLANK(E1154), "", Long0[[#This Row],[Adj Close]]/E1154-1)</f>
        <v/>
      </c>
      <c r="J1153" s="37">
        <v>36311</v>
      </c>
      <c r="K1153"/>
      <c r="L1153" s="36" t="str">
        <f>IF(ISBLANK(K1154),"",Long2[[#This Row],[Adj Close]]/K1154-1)</f>
        <v/>
      </c>
      <c r="M1153" s="29">
        <v>36311</v>
      </c>
      <c r="O1153" s="33" t="str">
        <f>IF(ISBLANK(N1154),"",Long3[[#This Row],[Adj Close]]/N1154-1)</f>
        <v/>
      </c>
      <c r="P1153" s="37">
        <v>36311</v>
      </c>
      <c r="R1153" s="36" t="str">
        <f>IF(ISBLANK(Q1154),"",Long4[[#This Row],[Adj Close]]/Q1154-1)</f>
        <v/>
      </c>
      <c r="V1153" s="37">
        <v>36311</v>
      </c>
      <c r="X1153" s="36" t="str">
        <f>IF(ISBLANK(W1154),"",Long6[[#This Row],[Adj Close]]/W1154-1)</f>
        <v/>
      </c>
      <c r="AH1153" s="37">
        <v>36311</v>
      </c>
      <c r="AJ1153" s="36" t="str">
        <f>IF(ISBLANK(AI1154),"",Short1[[#This Row],[Adj Close]]/AI1154-1)</f>
        <v/>
      </c>
      <c r="AK1153" s="29">
        <v>36311</v>
      </c>
      <c r="AM1153" s="33" t="str">
        <f>IF(ISBLANK(AL1154),"",Short2[[#This Row],[Adj Close]]/AL1154-1)</f>
        <v/>
      </c>
    </row>
    <row r="1154" spans="1:39" x14ac:dyDescent="0.25">
      <c r="A1154" s="37">
        <v>36304</v>
      </c>
      <c r="B1154" s="39">
        <v>1301.839966</v>
      </c>
      <c r="C1154" s="36">
        <f>IF(ISBLANK(B1155), "", GSPC[[#This Row],[Adj Close]]/B1155-1)</f>
        <v>-2.1386368510574072E-2</v>
      </c>
      <c r="D1154" s="37">
        <v>36304</v>
      </c>
      <c r="E1154"/>
      <c r="F1154" s="36" t="str">
        <f>IF(ISBLANK(E1155), "", Long0[[#This Row],[Adj Close]]/E1155-1)</f>
        <v/>
      </c>
      <c r="J1154" s="37">
        <v>36304</v>
      </c>
      <c r="K1154"/>
      <c r="L1154" s="36" t="str">
        <f>IF(ISBLANK(K1155),"",Long2[[#This Row],[Adj Close]]/K1155-1)</f>
        <v/>
      </c>
      <c r="M1154" s="29">
        <v>36304</v>
      </c>
      <c r="O1154" s="33" t="str">
        <f>IF(ISBLANK(N1155),"",Long3[[#This Row],[Adj Close]]/N1155-1)</f>
        <v/>
      </c>
      <c r="P1154" s="37">
        <v>36304</v>
      </c>
      <c r="R1154" s="36" t="str">
        <f>IF(ISBLANK(Q1155),"",Long4[[#This Row],[Adj Close]]/Q1155-1)</f>
        <v/>
      </c>
      <c r="V1154" s="37">
        <v>36304</v>
      </c>
      <c r="X1154" s="36" t="str">
        <f>IF(ISBLANK(W1155),"",Long6[[#This Row],[Adj Close]]/W1155-1)</f>
        <v/>
      </c>
      <c r="AH1154" s="37">
        <v>36304</v>
      </c>
      <c r="AJ1154" s="36" t="str">
        <f>IF(ISBLANK(AI1155),"",Short1[[#This Row],[Adj Close]]/AI1155-1)</f>
        <v/>
      </c>
      <c r="AK1154" s="29">
        <v>36304</v>
      </c>
      <c r="AM1154" s="33" t="str">
        <f>IF(ISBLANK(AL1155),"",Short2[[#This Row],[Adj Close]]/AL1155-1)</f>
        <v/>
      </c>
    </row>
    <row r="1155" spans="1:39" x14ac:dyDescent="0.25">
      <c r="A1155" s="37">
        <v>36297</v>
      </c>
      <c r="B1155" s="39">
        <v>1330.290039</v>
      </c>
      <c r="C1155" s="36">
        <f>IF(ISBLANK(B1156), "", GSPC[[#This Row],[Adj Close]]/B1156-1)</f>
        <v>-5.6137013940265046E-3</v>
      </c>
      <c r="D1155" s="37">
        <v>36297</v>
      </c>
      <c r="E1155"/>
      <c r="F1155" s="36" t="str">
        <f>IF(ISBLANK(E1156), "", Long0[[#This Row],[Adj Close]]/E1156-1)</f>
        <v/>
      </c>
      <c r="J1155" s="37">
        <v>36297</v>
      </c>
      <c r="K1155"/>
      <c r="L1155" s="36" t="str">
        <f>IF(ISBLANK(K1156),"",Long2[[#This Row],[Adj Close]]/K1156-1)</f>
        <v/>
      </c>
      <c r="M1155" s="29">
        <v>36297</v>
      </c>
      <c r="O1155" s="33" t="str">
        <f>IF(ISBLANK(N1156),"",Long3[[#This Row],[Adj Close]]/N1156-1)</f>
        <v/>
      </c>
      <c r="P1155" s="37">
        <v>36297</v>
      </c>
      <c r="R1155" s="36" t="str">
        <f>IF(ISBLANK(Q1156),"",Long4[[#This Row],[Adj Close]]/Q1156-1)</f>
        <v/>
      </c>
      <c r="V1155" s="37">
        <v>36297</v>
      </c>
      <c r="X1155" s="36" t="str">
        <f>IF(ISBLANK(W1156),"",Long6[[#This Row],[Adj Close]]/W1156-1)</f>
        <v/>
      </c>
      <c r="AH1155" s="37">
        <v>36297</v>
      </c>
      <c r="AJ1155" s="36" t="str">
        <f>IF(ISBLANK(AI1156),"",Short1[[#This Row],[Adj Close]]/AI1156-1)</f>
        <v/>
      </c>
      <c r="AK1155" s="29">
        <v>36297</v>
      </c>
      <c r="AM1155" s="33" t="str">
        <f>IF(ISBLANK(AL1156),"",Short2[[#This Row],[Adj Close]]/AL1156-1)</f>
        <v/>
      </c>
    </row>
    <row r="1156" spans="1:39" x14ac:dyDescent="0.25">
      <c r="A1156" s="37">
        <v>36290</v>
      </c>
      <c r="B1156" s="39">
        <v>1337.8000489999999</v>
      </c>
      <c r="C1156" s="36">
        <f>IF(ISBLANK(B1157), "", GSPC[[#This Row],[Adj Close]]/B1157-1)</f>
        <v>-5.3531234200744349E-3</v>
      </c>
      <c r="D1156" s="37">
        <v>36290</v>
      </c>
      <c r="E1156"/>
      <c r="F1156" s="36" t="str">
        <f>IF(ISBLANK(E1157), "", Long0[[#This Row],[Adj Close]]/E1157-1)</f>
        <v/>
      </c>
      <c r="J1156" s="37">
        <v>36290</v>
      </c>
      <c r="K1156"/>
      <c r="L1156" s="36" t="str">
        <f>IF(ISBLANK(K1157),"",Long2[[#This Row],[Adj Close]]/K1157-1)</f>
        <v/>
      </c>
      <c r="M1156" s="29">
        <v>36290</v>
      </c>
      <c r="O1156" s="33" t="str">
        <f>IF(ISBLANK(N1157),"",Long3[[#This Row],[Adj Close]]/N1157-1)</f>
        <v/>
      </c>
      <c r="P1156" s="37">
        <v>36290</v>
      </c>
      <c r="R1156" s="36" t="str">
        <f>IF(ISBLANK(Q1157),"",Long4[[#This Row],[Adj Close]]/Q1157-1)</f>
        <v/>
      </c>
      <c r="V1156" s="37">
        <v>36290</v>
      </c>
      <c r="X1156" s="36" t="str">
        <f>IF(ISBLANK(W1157),"",Long6[[#This Row],[Adj Close]]/W1157-1)</f>
        <v/>
      </c>
      <c r="AH1156" s="37">
        <v>36290</v>
      </c>
      <c r="AJ1156" s="36" t="str">
        <f>IF(ISBLANK(AI1157),"",Short1[[#This Row],[Adj Close]]/AI1157-1)</f>
        <v/>
      </c>
      <c r="AK1156" s="29">
        <v>36290</v>
      </c>
      <c r="AM1156" s="33" t="str">
        <f>IF(ISBLANK(AL1157),"",Short2[[#This Row],[Adj Close]]/AL1157-1)</f>
        <v/>
      </c>
    </row>
    <row r="1157" spans="1:39" x14ac:dyDescent="0.25">
      <c r="A1157" s="37">
        <v>36283</v>
      </c>
      <c r="B1157" s="39">
        <v>1345</v>
      </c>
      <c r="C1157" s="36">
        <f>IF(ISBLANK(B1158), "", GSPC[[#This Row],[Adj Close]]/B1158-1)</f>
        <v>7.3547728417460156E-3</v>
      </c>
      <c r="D1157" s="37">
        <v>36283</v>
      </c>
      <c r="E1157"/>
      <c r="F1157" s="36" t="str">
        <f>IF(ISBLANK(E1158), "", Long0[[#This Row],[Adj Close]]/E1158-1)</f>
        <v/>
      </c>
      <c r="J1157" s="37">
        <v>36283</v>
      </c>
      <c r="K1157"/>
      <c r="L1157" s="36" t="str">
        <f>IF(ISBLANK(K1158),"",Long2[[#This Row],[Adj Close]]/K1158-1)</f>
        <v/>
      </c>
      <c r="M1157" s="29">
        <v>36283</v>
      </c>
      <c r="O1157" s="33" t="str">
        <f>IF(ISBLANK(N1158),"",Long3[[#This Row],[Adj Close]]/N1158-1)</f>
        <v/>
      </c>
      <c r="P1157" s="37">
        <v>36283</v>
      </c>
      <c r="R1157" s="36" t="str">
        <f>IF(ISBLANK(Q1158),"",Long4[[#This Row],[Adj Close]]/Q1158-1)</f>
        <v/>
      </c>
      <c r="V1157" s="37">
        <v>36283</v>
      </c>
      <c r="X1157" s="36" t="str">
        <f>IF(ISBLANK(W1158),"",Long6[[#This Row],[Adj Close]]/W1158-1)</f>
        <v/>
      </c>
      <c r="AH1157" s="37">
        <v>36283</v>
      </c>
      <c r="AJ1157" s="36" t="str">
        <f>IF(ISBLANK(AI1158),"",Short1[[#This Row],[Adj Close]]/AI1158-1)</f>
        <v/>
      </c>
      <c r="AK1157" s="29">
        <v>36283</v>
      </c>
      <c r="AM1157" s="33" t="str">
        <f>IF(ISBLANK(AL1158),"",Short2[[#This Row],[Adj Close]]/AL1158-1)</f>
        <v/>
      </c>
    </row>
    <row r="1158" spans="1:39" x14ac:dyDescent="0.25">
      <c r="A1158" s="37">
        <v>36276</v>
      </c>
      <c r="B1158" s="39">
        <v>1335.1800539999999</v>
      </c>
      <c r="C1158" s="36">
        <f>IF(ISBLANK(B1159), "", GSPC[[#This Row],[Adj Close]]/B1159-1)</f>
        <v>-1.5970757551164949E-2</v>
      </c>
      <c r="D1158" s="37">
        <v>36276</v>
      </c>
      <c r="E1158"/>
      <c r="F1158" s="36" t="str">
        <f>IF(ISBLANK(E1159), "", Long0[[#This Row],[Adj Close]]/E1159-1)</f>
        <v/>
      </c>
      <c r="J1158" s="37">
        <v>36276</v>
      </c>
      <c r="K1158"/>
      <c r="L1158" s="36" t="str">
        <f>IF(ISBLANK(K1159),"",Long2[[#This Row],[Adj Close]]/K1159-1)</f>
        <v/>
      </c>
      <c r="M1158" s="29">
        <v>36276</v>
      </c>
      <c r="O1158" s="33" t="str">
        <f>IF(ISBLANK(N1159),"",Long3[[#This Row],[Adj Close]]/N1159-1)</f>
        <v/>
      </c>
      <c r="P1158" s="37">
        <v>36276</v>
      </c>
      <c r="R1158" s="36" t="str">
        <f>IF(ISBLANK(Q1159),"",Long4[[#This Row],[Adj Close]]/Q1159-1)</f>
        <v/>
      </c>
      <c r="V1158" s="37">
        <v>36276</v>
      </c>
      <c r="X1158" s="36" t="str">
        <f>IF(ISBLANK(W1159),"",Long6[[#This Row],[Adj Close]]/W1159-1)</f>
        <v/>
      </c>
      <c r="AH1158" s="37">
        <v>36276</v>
      </c>
      <c r="AJ1158" s="36" t="str">
        <f>IF(ISBLANK(AI1159),"",Short1[[#This Row],[Adj Close]]/AI1159-1)</f>
        <v/>
      </c>
      <c r="AK1158" s="29">
        <v>36276</v>
      </c>
      <c r="AM1158" s="33" t="str">
        <f>IF(ISBLANK(AL1159),"",Short2[[#This Row],[Adj Close]]/AL1159-1)</f>
        <v/>
      </c>
    </row>
    <row r="1159" spans="1:39" x14ac:dyDescent="0.25">
      <c r="A1159" s="37">
        <v>36269</v>
      </c>
      <c r="B1159" s="39">
        <v>1356.849976</v>
      </c>
      <c r="C1159" s="36">
        <f>IF(ISBLANK(B1160), "", GSPC[[#This Row],[Adj Close]]/B1160-1)</f>
        <v>2.869596360879445E-2</v>
      </c>
      <c r="D1159" s="37">
        <v>36269</v>
      </c>
      <c r="E1159"/>
      <c r="F1159" s="36" t="str">
        <f>IF(ISBLANK(E1160), "", Long0[[#This Row],[Adj Close]]/E1160-1)</f>
        <v/>
      </c>
      <c r="J1159" s="37">
        <v>36269</v>
      </c>
      <c r="K1159"/>
      <c r="L1159" s="36" t="str">
        <f>IF(ISBLANK(K1160),"",Long2[[#This Row],[Adj Close]]/K1160-1)</f>
        <v/>
      </c>
      <c r="M1159" s="29">
        <v>36269</v>
      </c>
      <c r="O1159" s="33" t="str">
        <f>IF(ISBLANK(N1160),"",Long3[[#This Row],[Adj Close]]/N1160-1)</f>
        <v/>
      </c>
      <c r="P1159" s="37">
        <v>36269</v>
      </c>
      <c r="R1159" s="36" t="str">
        <f>IF(ISBLANK(Q1160),"",Long4[[#This Row],[Adj Close]]/Q1160-1)</f>
        <v/>
      </c>
      <c r="V1159" s="37">
        <v>36269</v>
      </c>
      <c r="X1159" s="36" t="str">
        <f>IF(ISBLANK(W1160),"",Long6[[#This Row],[Adj Close]]/W1160-1)</f>
        <v/>
      </c>
      <c r="AH1159" s="37">
        <v>36269</v>
      </c>
      <c r="AJ1159" s="36" t="str">
        <f>IF(ISBLANK(AI1160),"",Short1[[#This Row],[Adj Close]]/AI1160-1)</f>
        <v/>
      </c>
      <c r="AK1159" s="29">
        <v>36269</v>
      </c>
      <c r="AM1159" s="33" t="str">
        <f>IF(ISBLANK(AL1160),"",Short2[[#This Row],[Adj Close]]/AL1160-1)</f>
        <v/>
      </c>
    </row>
    <row r="1160" spans="1:39" x14ac:dyDescent="0.25">
      <c r="A1160" s="37">
        <v>36262</v>
      </c>
      <c r="B1160" s="39">
        <v>1319</v>
      </c>
      <c r="C1160" s="36">
        <f>IF(ISBLANK(B1161), "", GSPC[[#This Row],[Adj Close]]/B1161-1)</f>
        <v>-2.1767327861768715E-2</v>
      </c>
      <c r="D1160" s="37">
        <v>36262</v>
      </c>
      <c r="E1160"/>
      <c r="F1160" s="36" t="str">
        <f>IF(ISBLANK(E1161), "", Long0[[#This Row],[Adj Close]]/E1161-1)</f>
        <v/>
      </c>
      <c r="J1160" s="37">
        <v>36262</v>
      </c>
      <c r="K1160"/>
      <c r="L1160" s="36" t="str">
        <f>IF(ISBLANK(K1161),"",Long2[[#This Row],[Adj Close]]/K1161-1)</f>
        <v/>
      </c>
      <c r="M1160" s="29">
        <v>36262</v>
      </c>
      <c r="O1160" s="33" t="str">
        <f>IF(ISBLANK(N1161),"",Long3[[#This Row],[Adj Close]]/N1161-1)</f>
        <v/>
      </c>
      <c r="P1160" s="37">
        <v>36262</v>
      </c>
      <c r="R1160" s="36" t="str">
        <f>IF(ISBLANK(Q1161),"",Long4[[#This Row],[Adj Close]]/Q1161-1)</f>
        <v/>
      </c>
      <c r="V1160" s="37">
        <v>36262</v>
      </c>
      <c r="X1160" s="36" t="str">
        <f>IF(ISBLANK(W1161),"",Long6[[#This Row],[Adj Close]]/W1161-1)</f>
        <v/>
      </c>
      <c r="AH1160" s="37">
        <v>36262</v>
      </c>
      <c r="AJ1160" s="36" t="str">
        <f>IF(ISBLANK(AI1161),"",Short1[[#This Row],[Adj Close]]/AI1161-1)</f>
        <v/>
      </c>
      <c r="AK1160" s="29">
        <v>36262</v>
      </c>
      <c r="AM1160" s="33" t="str">
        <f>IF(ISBLANK(AL1161),"",Short2[[#This Row],[Adj Close]]/AL1161-1)</f>
        <v/>
      </c>
    </row>
    <row r="1161" spans="1:39" x14ac:dyDescent="0.25">
      <c r="A1161" s="37">
        <v>36255</v>
      </c>
      <c r="B1161" s="39">
        <v>1348.349976</v>
      </c>
      <c r="C1161" s="36">
        <f>IF(ISBLANK(B1162), "", GSPC[[#This Row],[Adj Close]]/B1162-1)</f>
        <v>4.2227070946251999E-2</v>
      </c>
      <c r="D1161" s="37">
        <v>36255</v>
      </c>
      <c r="E1161"/>
      <c r="F1161" s="36" t="str">
        <f>IF(ISBLANK(E1162), "", Long0[[#This Row],[Adj Close]]/E1162-1)</f>
        <v/>
      </c>
      <c r="J1161" s="37">
        <v>36255</v>
      </c>
      <c r="K1161"/>
      <c r="L1161" s="36" t="str">
        <f>IF(ISBLANK(K1162),"",Long2[[#This Row],[Adj Close]]/K1162-1)</f>
        <v/>
      </c>
      <c r="M1161" s="29">
        <v>36255</v>
      </c>
      <c r="O1161" s="33" t="str">
        <f>IF(ISBLANK(N1162),"",Long3[[#This Row],[Adj Close]]/N1162-1)</f>
        <v/>
      </c>
      <c r="P1161" s="37">
        <v>36255</v>
      </c>
      <c r="R1161" s="36" t="str">
        <f>IF(ISBLANK(Q1162),"",Long4[[#This Row],[Adj Close]]/Q1162-1)</f>
        <v/>
      </c>
      <c r="V1161" s="37">
        <v>36255</v>
      </c>
      <c r="X1161" s="36" t="str">
        <f>IF(ISBLANK(W1162),"",Long6[[#This Row],[Adj Close]]/W1162-1)</f>
        <v/>
      </c>
      <c r="AH1161" s="37">
        <v>36255</v>
      </c>
      <c r="AJ1161" s="36" t="str">
        <f>IF(ISBLANK(AI1162),"",Short1[[#This Row],[Adj Close]]/AI1162-1)</f>
        <v/>
      </c>
      <c r="AK1161" s="29">
        <v>36255</v>
      </c>
      <c r="AM1161" s="33" t="str">
        <f>IF(ISBLANK(AL1162),"",Short2[[#This Row],[Adj Close]]/AL1162-1)</f>
        <v/>
      </c>
    </row>
    <row r="1162" spans="1:39" x14ac:dyDescent="0.25">
      <c r="A1162" s="37">
        <v>36248</v>
      </c>
      <c r="B1162" s="39">
        <v>1293.719971</v>
      </c>
      <c r="C1162" s="36">
        <f>IF(ISBLANK(B1163), "", GSPC[[#This Row],[Adj Close]]/B1163-1)</f>
        <v>8.5125674952324371E-3</v>
      </c>
      <c r="D1162" s="37">
        <v>36248</v>
      </c>
      <c r="E1162"/>
      <c r="F1162" s="36" t="str">
        <f>IF(ISBLANK(E1163), "", Long0[[#This Row],[Adj Close]]/E1163-1)</f>
        <v/>
      </c>
      <c r="J1162" s="37">
        <v>36248</v>
      </c>
      <c r="K1162"/>
      <c r="L1162" s="36" t="str">
        <f>IF(ISBLANK(K1163),"",Long2[[#This Row],[Adj Close]]/K1163-1)</f>
        <v/>
      </c>
      <c r="M1162" s="29">
        <v>36248</v>
      </c>
      <c r="O1162" s="33" t="str">
        <f>IF(ISBLANK(N1163),"",Long3[[#This Row],[Adj Close]]/N1163-1)</f>
        <v/>
      </c>
      <c r="P1162" s="37">
        <v>36248</v>
      </c>
      <c r="R1162" s="36" t="str">
        <f>IF(ISBLANK(Q1163),"",Long4[[#This Row],[Adj Close]]/Q1163-1)</f>
        <v/>
      </c>
      <c r="V1162" s="37">
        <v>36248</v>
      </c>
      <c r="X1162" s="36" t="str">
        <f>IF(ISBLANK(W1163),"",Long6[[#This Row],[Adj Close]]/W1163-1)</f>
        <v/>
      </c>
      <c r="AH1162" s="37">
        <v>36248</v>
      </c>
      <c r="AJ1162" s="36" t="str">
        <f>IF(ISBLANK(AI1163),"",Short1[[#This Row],[Adj Close]]/AI1163-1)</f>
        <v/>
      </c>
      <c r="AK1162" s="29">
        <v>36248</v>
      </c>
      <c r="AM1162" s="33" t="str">
        <f>IF(ISBLANK(AL1163),"",Short2[[#This Row],[Adj Close]]/AL1163-1)</f>
        <v/>
      </c>
    </row>
    <row r="1163" spans="1:39" x14ac:dyDescent="0.25">
      <c r="A1163" s="37">
        <v>36241</v>
      </c>
      <c r="B1163" s="39">
        <v>1282.8000489999999</v>
      </c>
      <c r="C1163" s="36">
        <f>IF(ISBLANK(B1164), "", GSPC[[#This Row],[Adj Close]]/B1164-1)</f>
        <v>-1.2691538844314953E-2</v>
      </c>
      <c r="D1163" s="37">
        <v>36241</v>
      </c>
      <c r="E1163"/>
      <c r="F1163" s="36" t="str">
        <f>IF(ISBLANK(E1164), "", Long0[[#This Row],[Adj Close]]/E1164-1)</f>
        <v/>
      </c>
      <c r="J1163" s="37">
        <v>36241</v>
      </c>
      <c r="K1163"/>
      <c r="L1163" s="36" t="str">
        <f>IF(ISBLANK(K1164),"",Long2[[#This Row],[Adj Close]]/K1164-1)</f>
        <v/>
      </c>
      <c r="M1163" s="29">
        <v>36241</v>
      </c>
      <c r="O1163" s="33" t="str">
        <f>IF(ISBLANK(N1164),"",Long3[[#This Row],[Adj Close]]/N1164-1)</f>
        <v/>
      </c>
      <c r="P1163" s="37">
        <v>36241</v>
      </c>
      <c r="R1163" s="36" t="str">
        <f>IF(ISBLANK(Q1164),"",Long4[[#This Row],[Adj Close]]/Q1164-1)</f>
        <v/>
      </c>
      <c r="V1163" s="37">
        <v>36241</v>
      </c>
      <c r="X1163" s="36" t="str">
        <f>IF(ISBLANK(W1164),"",Long6[[#This Row],[Adj Close]]/W1164-1)</f>
        <v/>
      </c>
      <c r="AH1163" s="37">
        <v>36241</v>
      </c>
      <c r="AJ1163" s="36" t="str">
        <f>IF(ISBLANK(AI1164),"",Short1[[#This Row],[Adj Close]]/AI1164-1)</f>
        <v/>
      </c>
      <c r="AK1163" s="29">
        <v>36241</v>
      </c>
      <c r="AM1163" s="33" t="str">
        <f>IF(ISBLANK(AL1164),"",Short2[[#This Row],[Adj Close]]/AL1164-1)</f>
        <v/>
      </c>
    </row>
    <row r="1164" spans="1:39" x14ac:dyDescent="0.25">
      <c r="A1164" s="37">
        <v>36234</v>
      </c>
      <c r="B1164" s="39">
        <v>1299.290039</v>
      </c>
      <c r="C1164" s="36">
        <f>IF(ISBLANK(B1165), "", GSPC[[#This Row],[Adj Close]]/B1165-1)</f>
        <v>3.6305495357129569E-3</v>
      </c>
      <c r="D1164" s="37">
        <v>36234</v>
      </c>
      <c r="E1164"/>
      <c r="F1164" s="36" t="str">
        <f>IF(ISBLANK(E1165), "", Long0[[#This Row],[Adj Close]]/E1165-1)</f>
        <v/>
      </c>
      <c r="J1164" s="37">
        <v>36234</v>
      </c>
      <c r="K1164"/>
      <c r="L1164" s="36" t="str">
        <f>IF(ISBLANK(K1165),"",Long2[[#This Row],[Adj Close]]/K1165-1)</f>
        <v/>
      </c>
      <c r="M1164" s="29">
        <v>36234</v>
      </c>
      <c r="O1164" s="33" t="str">
        <f>IF(ISBLANK(N1165),"",Long3[[#This Row],[Adj Close]]/N1165-1)</f>
        <v/>
      </c>
      <c r="P1164" s="37">
        <v>36234</v>
      </c>
      <c r="R1164" s="36" t="str">
        <f>IF(ISBLANK(Q1165),"",Long4[[#This Row],[Adj Close]]/Q1165-1)</f>
        <v/>
      </c>
      <c r="V1164" s="37">
        <v>36234</v>
      </c>
      <c r="X1164" s="36" t="str">
        <f>IF(ISBLANK(W1165),"",Long6[[#This Row],[Adj Close]]/W1165-1)</f>
        <v/>
      </c>
      <c r="AH1164" s="37">
        <v>36234</v>
      </c>
      <c r="AJ1164" s="36" t="str">
        <f>IF(ISBLANK(AI1165),"",Short1[[#This Row],[Adj Close]]/AI1165-1)</f>
        <v/>
      </c>
      <c r="AK1164" s="29">
        <v>36234</v>
      </c>
      <c r="AM1164" s="33" t="str">
        <f>IF(ISBLANK(AL1165),"",Short2[[#This Row],[Adj Close]]/AL1165-1)</f>
        <v/>
      </c>
    </row>
    <row r="1165" spans="1:39" x14ac:dyDescent="0.25">
      <c r="A1165" s="37">
        <v>36227</v>
      </c>
      <c r="B1165" s="39">
        <v>1294.589966</v>
      </c>
      <c r="C1165" s="36">
        <f>IF(ISBLANK(B1166), "", GSPC[[#This Row],[Adj Close]]/B1166-1)</f>
        <v>1.4990548922927172E-2</v>
      </c>
      <c r="D1165" s="37">
        <v>36227</v>
      </c>
      <c r="E1165"/>
      <c r="F1165" s="36" t="str">
        <f>IF(ISBLANK(E1166), "", Long0[[#This Row],[Adj Close]]/E1166-1)</f>
        <v/>
      </c>
      <c r="J1165" s="37">
        <v>36227</v>
      </c>
      <c r="K1165"/>
      <c r="L1165" s="36" t="str">
        <f>IF(ISBLANK(K1166),"",Long2[[#This Row],[Adj Close]]/K1166-1)</f>
        <v/>
      </c>
      <c r="M1165" s="29">
        <v>36227</v>
      </c>
      <c r="O1165" s="33" t="str">
        <f>IF(ISBLANK(N1166),"",Long3[[#This Row],[Adj Close]]/N1166-1)</f>
        <v/>
      </c>
      <c r="P1165" s="37">
        <v>36227</v>
      </c>
      <c r="R1165" s="36" t="str">
        <f>IF(ISBLANK(Q1166),"",Long4[[#This Row],[Adj Close]]/Q1166-1)</f>
        <v/>
      </c>
      <c r="V1165" s="37">
        <v>36227</v>
      </c>
      <c r="X1165" s="36" t="str">
        <f>IF(ISBLANK(W1166),"",Long6[[#This Row],[Adj Close]]/W1166-1)</f>
        <v/>
      </c>
      <c r="AH1165" s="37">
        <v>36227</v>
      </c>
      <c r="AJ1165" s="36" t="str">
        <f>IF(ISBLANK(AI1166),"",Short1[[#This Row],[Adj Close]]/AI1166-1)</f>
        <v/>
      </c>
      <c r="AK1165" s="29">
        <v>36227</v>
      </c>
      <c r="AM1165" s="33" t="str">
        <f>IF(ISBLANK(AL1166),"",Short2[[#This Row],[Adj Close]]/AL1166-1)</f>
        <v/>
      </c>
    </row>
    <row r="1166" spans="1:39" x14ac:dyDescent="0.25">
      <c r="A1166" s="37">
        <v>36220</v>
      </c>
      <c r="B1166" s="39">
        <v>1275.469971</v>
      </c>
      <c r="C1166" s="36">
        <f>IF(ISBLANK(B1167), "", GSPC[[#This Row],[Adj Close]]/B1167-1)</f>
        <v>2.9992018540816012E-2</v>
      </c>
      <c r="D1166" s="37">
        <v>36220</v>
      </c>
      <c r="E1166"/>
      <c r="F1166" s="36" t="str">
        <f>IF(ISBLANK(E1167), "", Long0[[#This Row],[Adj Close]]/E1167-1)</f>
        <v/>
      </c>
      <c r="J1166" s="37">
        <v>36220</v>
      </c>
      <c r="K1166"/>
      <c r="L1166" s="36" t="str">
        <f>IF(ISBLANK(K1167),"",Long2[[#This Row],[Adj Close]]/K1167-1)</f>
        <v/>
      </c>
      <c r="M1166" s="29">
        <v>36220</v>
      </c>
      <c r="O1166" s="33" t="str">
        <f>IF(ISBLANK(N1167),"",Long3[[#This Row],[Adj Close]]/N1167-1)</f>
        <v/>
      </c>
      <c r="P1166" s="37">
        <v>36220</v>
      </c>
      <c r="R1166" s="36" t="str">
        <f>IF(ISBLANK(Q1167),"",Long4[[#This Row],[Adj Close]]/Q1167-1)</f>
        <v/>
      </c>
      <c r="V1166" s="37">
        <v>36220</v>
      </c>
      <c r="X1166" s="36" t="str">
        <f>IF(ISBLANK(W1167),"",Long6[[#This Row],[Adj Close]]/W1167-1)</f>
        <v/>
      </c>
      <c r="AH1166" s="37">
        <v>36220</v>
      </c>
      <c r="AJ1166" s="36" t="str">
        <f>IF(ISBLANK(AI1167),"",Short1[[#This Row],[Adj Close]]/AI1167-1)</f>
        <v/>
      </c>
      <c r="AK1166" s="29">
        <v>36220</v>
      </c>
      <c r="AM1166" s="33" t="str">
        <f>IF(ISBLANK(AL1167),"",Short2[[#This Row],[Adj Close]]/AL1167-1)</f>
        <v/>
      </c>
    </row>
    <row r="1167" spans="1:39" x14ac:dyDescent="0.25">
      <c r="A1167" s="37">
        <v>36213</v>
      </c>
      <c r="B1167" s="39">
        <v>1238.329956</v>
      </c>
      <c r="C1167" s="36">
        <f>IF(ISBLANK(B1168), "", GSPC[[#This Row],[Adj Close]]/B1168-1)</f>
        <v>-7.1820582368575803E-4</v>
      </c>
      <c r="D1167" s="37">
        <v>36213</v>
      </c>
      <c r="E1167"/>
      <c r="F1167" s="36" t="str">
        <f>IF(ISBLANK(E1168), "", Long0[[#This Row],[Adj Close]]/E1168-1)</f>
        <v/>
      </c>
      <c r="J1167" s="37">
        <v>36213</v>
      </c>
      <c r="K1167"/>
      <c r="L1167" s="36" t="str">
        <f>IF(ISBLANK(K1168),"",Long2[[#This Row],[Adj Close]]/K1168-1)</f>
        <v/>
      </c>
      <c r="M1167" s="29">
        <v>36213</v>
      </c>
      <c r="O1167" s="33" t="str">
        <f>IF(ISBLANK(N1168),"",Long3[[#This Row],[Adj Close]]/N1168-1)</f>
        <v/>
      </c>
      <c r="P1167" s="37">
        <v>36213</v>
      </c>
      <c r="R1167" s="36" t="str">
        <f>IF(ISBLANK(Q1168),"",Long4[[#This Row],[Adj Close]]/Q1168-1)</f>
        <v/>
      </c>
      <c r="V1167" s="37">
        <v>36213</v>
      </c>
      <c r="X1167" s="36" t="str">
        <f>IF(ISBLANK(W1168),"",Long6[[#This Row],[Adj Close]]/W1168-1)</f>
        <v/>
      </c>
      <c r="AH1167" s="37">
        <v>36213</v>
      </c>
      <c r="AJ1167" s="36" t="str">
        <f>IF(ISBLANK(AI1168),"",Short1[[#This Row],[Adj Close]]/AI1168-1)</f>
        <v/>
      </c>
      <c r="AK1167" s="29">
        <v>36213</v>
      </c>
      <c r="AM1167" s="33" t="str">
        <f>IF(ISBLANK(AL1168),"",Short2[[#This Row],[Adj Close]]/AL1168-1)</f>
        <v/>
      </c>
    </row>
    <row r="1168" spans="1:39" x14ac:dyDescent="0.25">
      <c r="A1168" s="37">
        <v>36206</v>
      </c>
      <c r="B1168" s="39">
        <v>1239.219971</v>
      </c>
      <c r="C1168" s="36">
        <f>IF(ISBLANK(B1169), "", GSPC[[#This Row],[Adj Close]]/B1169-1)</f>
        <v>7.3894352329044732E-3</v>
      </c>
      <c r="D1168" s="37">
        <v>36206</v>
      </c>
      <c r="E1168"/>
      <c r="F1168" s="36" t="str">
        <f>IF(ISBLANK(E1169), "", Long0[[#This Row],[Adj Close]]/E1169-1)</f>
        <v/>
      </c>
      <c r="J1168" s="37">
        <v>36206</v>
      </c>
      <c r="K1168"/>
      <c r="L1168" s="36" t="str">
        <f>IF(ISBLANK(K1169),"",Long2[[#This Row],[Adj Close]]/K1169-1)</f>
        <v/>
      </c>
      <c r="M1168" s="29">
        <v>36206</v>
      </c>
      <c r="O1168" s="33" t="str">
        <f>IF(ISBLANK(N1169),"",Long3[[#This Row],[Adj Close]]/N1169-1)</f>
        <v/>
      </c>
      <c r="P1168" s="37">
        <v>36206</v>
      </c>
      <c r="R1168" s="36" t="str">
        <f>IF(ISBLANK(Q1169),"",Long4[[#This Row],[Adj Close]]/Q1169-1)</f>
        <v/>
      </c>
      <c r="V1168" s="37">
        <v>36206</v>
      </c>
      <c r="X1168" s="36" t="str">
        <f>IF(ISBLANK(W1169),"",Long6[[#This Row],[Adj Close]]/W1169-1)</f>
        <v/>
      </c>
      <c r="AH1168" s="37">
        <v>36206</v>
      </c>
      <c r="AJ1168" s="36" t="str">
        <f>IF(ISBLANK(AI1169),"",Short1[[#This Row],[Adj Close]]/AI1169-1)</f>
        <v/>
      </c>
      <c r="AK1168" s="29">
        <v>36206</v>
      </c>
      <c r="AM1168" s="33" t="str">
        <f>IF(ISBLANK(AL1169),"",Short2[[#This Row],[Adj Close]]/AL1169-1)</f>
        <v/>
      </c>
    </row>
    <row r="1169" spans="1:39" x14ac:dyDescent="0.25">
      <c r="A1169" s="37">
        <v>36199</v>
      </c>
      <c r="B1169" s="39">
        <v>1230.130005</v>
      </c>
      <c r="C1169" s="36">
        <f>IF(ISBLANK(B1170), "", GSPC[[#This Row],[Adj Close]]/B1170-1)</f>
        <v>-7.4794407136464791E-3</v>
      </c>
      <c r="D1169" s="37">
        <v>36199</v>
      </c>
      <c r="E1169"/>
      <c r="F1169" s="36" t="str">
        <f>IF(ISBLANK(E1170), "", Long0[[#This Row],[Adj Close]]/E1170-1)</f>
        <v/>
      </c>
      <c r="J1169" s="37">
        <v>36199</v>
      </c>
      <c r="K1169"/>
      <c r="L1169" s="36" t="str">
        <f>IF(ISBLANK(K1170),"",Long2[[#This Row],[Adj Close]]/K1170-1)</f>
        <v/>
      </c>
      <c r="M1169" s="29">
        <v>36199</v>
      </c>
      <c r="O1169" s="33" t="str">
        <f>IF(ISBLANK(N1170),"",Long3[[#This Row],[Adj Close]]/N1170-1)</f>
        <v/>
      </c>
      <c r="P1169" s="37">
        <v>36199</v>
      </c>
      <c r="R1169" s="36" t="str">
        <f>IF(ISBLANK(Q1170),"",Long4[[#This Row],[Adj Close]]/Q1170-1)</f>
        <v/>
      </c>
      <c r="V1169" s="37">
        <v>36199</v>
      </c>
      <c r="X1169" s="36" t="str">
        <f>IF(ISBLANK(W1170),"",Long6[[#This Row],[Adj Close]]/W1170-1)</f>
        <v/>
      </c>
      <c r="AH1169" s="37">
        <v>36199</v>
      </c>
      <c r="AJ1169" s="36" t="str">
        <f>IF(ISBLANK(AI1170),"",Short1[[#This Row],[Adj Close]]/AI1170-1)</f>
        <v/>
      </c>
      <c r="AK1169" s="29">
        <v>36199</v>
      </c>
      <c r="AM1169" s="33" t="str">
        <f>IF(ISBLANK(AL1170),"",Short2[[#This Row],[Adj Close]]/AL1170-1)</f>
        <v/>
      </c>
    </row>
    <row r="1170" spans="1:39" x14ac:dyDescent="0.25">
      <c r="A1170" s="37">
        <v>36192</v>
      </c>
      <c r="B1170" s="39">
        <v>1239.400024</v>
      </c>
      <c r="C1170" s="36">
        <f>IF(ISBLANK(B1171), "", GSPC[[#This Row],[Adj Close]]/B1171-1)</f>
        <v>-3.1446336882486325E-2</v>
      </c>
      <c r="D1170" s="37">
        <v>36192</v>
      </c>
      <c r="E1170"/>
      <c r="F1170" s="36" t="str">
        <f>IF(ISBLANK(E1171), "", Long0[[#This Row],[Adj Close]]/E1171-1)</f>
        <v/>
      </c>
      <c r="J1170" s="37">
        <v>36192</v>
      </c>
      <c r="K1170"/>
      <c r="L1170" s="36" t="str">
        <f>IF(ISBLANK(K1171),"",Long2[[#This Row],[Adj Close]]/K1171-1)</f>
        <v/>
      </c>
      <c r="M1170" s="29">
        <v>36192</v>
      </c>
      <c r="O1170" s="33" t="str">
        <f>IF(ISBLANK(N1171),"",Long3[[#This Row],[Adj Close]]/N1171-1)</f>
        <v/>
      </c>
      <c r="P1170" s="37">
        <v>36192</v>
      </c>
      <c r="R1170" s="36" t="str">
        <f>IF(ISBLANK(Q1171),"",Long4[[#This Row],[Adj Close]]/Q1171-1)</f>
        <v/>
      </c>
      <c r="V1170" s="37">
        <v>36192</v>
      </c>
      <c r="X1170" s="36" t="str">
        <f>IF(ISBLANK(W1171),"",Long6[[#This Row],[Adj Close]]/W1171-1)</f>
        <v/>
      </c>
      <c r="AH1170" s="37">
        <v>36192</v>
      </c>
      <c r="AJ1170" s="36" t="str">
        <f>IF(ISBLANK(AI1171),"",Short1[[#This Row],[Adj Close]]/AI1171-1)</f>
        <v/>
      </c>
      <c r="AK1170" s="29">
        <v>36192</v>
      </c>
      <c r="AM1170" s="33" t="str">
        <f>IF(ISBLANK(AL1171),"",Short2[[#This Row],[Adj Close]]/AL1171-1)</f>
        <v/>
      </c>
    </row>
    <row r="1171" spans="1:39" x14ac:dyDescent="0.25">
      <c r="A1171" s="37">
        <v>36185</v>
      </c>
      <c r="B1171" s="39">
        <v>1279.6400149999999</v>
      </c>
      <c r="C1171" s="36">
        <f>IF(ISBLANK(B1172), "", GSPC[[#This Row],[Adj Close]]/B1172-1)</f>
        <v>4.444214907245958E-2</v>
      </c>
      <c r="D1171" s="37">
        <v>36185</v>
      </c>
      <c r="E1171"/>
      <c r="F1171" s="36" t="str">
        <f>IF(ISBLANK(E1172), "", Long0[[#This Row],[Adj Close]]/E1172-1)</f>
        <v/>
      </c>
      <c r="J1171" s="37">
        <v>36185</v>
      </c>
      <c r="K1171"/>
      <c r="L1171" s="36" t="str">
        <f>IF(ISBLANK(K1172),"",Long2[[#This Row],[Adj Close]]/K1172-1)</f>
        <v/>
      </c>
      <c r="M1171" s="29">
        <v>36185</v>
      </c>
      <c r="O1171" s="33" t="str">
        <f>IF(ISBLANK(N1172),"",Long3[[#This Row],[Adj Close]]/N1172-1)</f>
        <v/>
      </c>
      <c r="P1171" s="37">
        <v>36185</v>
      </c>
      <c r="R1171" s="36" t="str">
        <f>IF(ISBLANK(Q1172),"",Long4[[#This Row],[Adj Close]]/Q1172-1)</f>
        <v/>
      </c>
      <c r="V1171" s="37">
        <v>36185</v>
      </c>
      <c r="X1171" s="36" t="str">
        <f>IF(ISBLANK(W1172),"",Long6[[#This Row],[Adj Close]]/W1172-1)</f>
        <v/>
      </c>
      <c r="AH1171" s="37">
        <v>36185</v>
      </c>
      <c r="AJ1171" s="36" t="str">
        <f>IF(ISBLANK(AI1172),"",Short1[[#This Row],[Adj Close]]/AI1172-1)</f>
        <v/>
      </c>
      <c r="AK1171" s="29">
        <v>36185</v>
      </c>
      <c r="AM1171" s="33" t="str">
        <f>IF(ISBLANK(AL1172),"",Short2[[#This Row],[Adj Close]]/AL1172-1)</f>
        <v/>
      </c>
    </row>
    <row r="1172" spans="1:39" x14ac:dyDescent="0.25">
      <c r="A1172" s="37">
        <v>36178</v>
      </c>
      <c r="B1172" s="39">
        <v>1225.1899410000001</v>
      </c>
      <c r="C1172" s="36">
        <f>IF(ISBLANK(B1173), "", GSPC[[#This Row],[Adj Close]]/B1173-1)</f>
        <v>-1.4534424701716175E-2</v>
      </c>
      <c r="D1172" s="37">
        <v>36178</v>
      </c>
      <c r="E1172"/>
      <c r="F1172" s="36" t="str">
        <f>IF(ISBLANK(E1173), "", Long0[[#This Row],[Adj Close]]/E1173-1)</f>
        <v/>
      </c>
      <c r="J1172" s="37">
        <v>36178</v>
      </c>
      <c r="K1172"/>
      <c r="L1172" s="36" t="str">
        <f>IF(ISBLANK(K1173),"",Long2[[#This Row],[Adj Close]]/K1173-1)</f>
        <v/>
      </c>
      <c r="M1172" s="29">
        <v>36178</v>
      </c>
      <c r="O1172" s="33" t="str">
        <f>IF(ISBLANK(N1173),"",Long3[[#This Row],[Adj Close]]/N1173-1)</f>
        <v/>
      </c>
      <c r="P1172" s="37">
        <v>36178</v>
      </c>
      <c r="R1172" s="36" t="str">
        <f>IF(ISBLANK(Q1173),"",Long4[[#This Row],[Adj Close]]/Q1173-1)</f>
        <v/>
      </c>
      <c r="V1172" s="37">
        <v>36178</v>
      </c>
      <c r="X1172" s="36" t="str">
        <f>IF(ISBLANK(W1173),"",Long6[[#This Row],[Adj Close]]/W1173-1)</f>
        <v/>
      </c>
      <c r="AH1172" s="37">
        <v>36178</v>
      </c>
      <c r="AJ1172" s="36" t="str">
        <f>IF(ISBLANK(AI1173),"",Short1[[#This Row],[Adj Close]]/AI1173-1)</f>
        <v/>
      </c>
      <c r="AK1172" s="29">
        <v>36178</v>
      </c>
      <c r="AM1172" s="33" t="str">
        <f>IF(ISBLANK(AL1173),"",Short2[[#This Row],[Adj Close]]/AL1173-1)</f>
        <v/>
      </c>
    </row>
    <row r="1173" spans="1:39" x14ac:dyDescent="0.25">
      <c r="A1173" s="37">
        <v>36171</v>
      </c>
      <c r="B1173" s="39">
        <v>1243.26001</v>
      </c>
      <c r="C1173" s="36">
        <f>IF(ISBLANK(B1174), "", GSPC[[#This Row],[Adj Close]]/B1174-1)</f>
        <v>-2.4962909950465462E-2</v>
      </c>
      <c r="D1173" s="37">
        <v>36171</v>
      </c>
      <c r="E1173"/>
      <c r="F1173" s="36" t="str">
        <f>IF(ISBLANK(E1174), "", Long0[[#This Row],[Adj Close]]/E1174-1)</f>
        <v/>
      </c>
      <c r="J1173" s="37">
        <v>36171</v>
      </c>
      <c r="K1173"/>
      <c r="L1173" s="36" t="str">
        <f>IF(ISBLANK(K1174),"",Long2[[#This Row],[Adj Close]]/K1174-1)</f>
        <v/>
      </c>
      <c r="M1173" s="29">
        <v>36171</v>
      </c>
      <c r="O1173" s="33" t="str">
        <f>IF(ISBLANK(N1174),"",Long3[[#This Row],[Adj Close]]/N1174-1)</f>
        <v/>
      </c>
      <c r="P1173" s="37">
        <v>36171</v>
      </c>
      <c r="R1173" s="36" t="str">
        <f>IF(ISBLANK(Q1174),"",Long4[[#This Row],[Adj Close]]/Q1174-1)</f>
        <v/>
      </c>
      <c r="V1173" s="37">
        <v>36171</v>
      </c>
      <c r="X1173" s="36" t="str">
        <f>IF(ISBLANK(W1174),"",Long6[[#This Row],[Adj Close]]/W1174-1)</f>
        <v/>
      </c>
      <c r="AH1173" s="37">
        <v>36171</v>
      </c>
      <c r="AJ1173" s="36" t="str">
        <f>IF(ISBLANK(AI1174),"",Short1[[#This Row],[Adj Close]]/AI1174-1)</f>
        <v/>
      </c>
      <c r="AK1173" s="29">
        <v>36171</v>
      </c>
      <c r="AM1173" s="33" t="str">
        <f>IF(ISBLANK(AL1174),"",Short2[[#This Row],[Adj Close]]/AL1174-1)</f>
        <v/>
      </c>
    </row>
    <row r="1174" spans="1:39" x14ac:dyDescent="0.25">
      <c r="A1174" s="37">
        <v>36164</v>
      </c>
      <c r="B1174" s="39">
        <v>1275.089966</v>
      </c>
      <c r="C1174" s="36">
        <f>IF(ISBLANK(B1175), "", GSPC[[#This Row],[Adj Close]]/B1175-1)</f>
        <v>3.7307897420464808E-2</v>
      </c>
      <c r="D1174" s="37">
        <v>36164</v>
      </c>
      <c r="E1174"/>
      <c r="F1174" s="36" t="str">
        <f>IF(ISBLANK(E1175), "", Long0[[#This Row],[Adj Close]]/E1175-1)</f>
        <v/>
      </c>
      <c r="J1174" s="37">
        <v>36164</v>
      </c>
      <c r="K1174"/>
      <c r="L1174" s="36" t="str">
        <f>IF(ISBLANK(K1175),"",Long2[[#This Row],[Adj Close]]/K1175-1)</f>
        <v/>
      </c>
      <c r="M1174" s="29">
        <v>36164</v>
      </c>
      <c r="O1174" s="33" t="str">
        <f>IF(ISBLANK(N1175),"",Long3[[#This Row],[Adj Close]]/N1175-1)</f>
        <v/>
      </c>
      <c r="P1174" s="37">
        <v>36164</v>
      </c>
      <c r="R1174" s="36" t="str">
        <f>IF(ISBLANK(Q1175),"",Long4[[#This Row],[Adj Close]]/Q1175-1)</f>
        <v/>
      </c>
      <c r="V1174" s="37">
        <v>36164</v>
      </c>
      <c r="X1174" s="36" t="str">
        <f>IF(ISBLANK(W1175),"",Long6[[#This Row],[Adj Close]]/W1175-1)</f>
        <v/>
      </c>
      <c r="AH1174" s="37">
        <v>36164</v>
      </c>
      <c r="AJ1174" s="36" t="str">
        <f>IF(ISBLANK(AI1175),"",Short1[[#This Row],[Adj Close]]/AI1175-1)</f>
        <v/>
      </c>
      <c r="AK1174" s="29">
        <v>36164</v>
      </c>
      <c r="AM1174" s="33" t="str">
        <f>IF(ISBLANK(AL1175),"",Short2[[#This Row],[Adj Close]]/AL1175-1)</f>
        <v/>
      </c>
    </row>
    <row r="1175" spans="1:39" x14ac:dyDescent="0.25">
      <c r="A1175" s="37">
        <v>36157</v>
      </c>
      <c r="B1175" s="39">
        <v>1229.2299800000001</v>
      </c>
      <c r="C1175" s="36">
        <f>IF(ISBLANK(B1176), "", GSPC[[#This Row],[Adj Close]]/B1176-1)</f>
        <v>2.4137913768780273E-3</v>
      </c>
      <c r="D1175" s="37">
        <v>36157</v>
      </c>
      <c r="E1175"/>
      <c r="F1175" s="36" t="str">
        <f>IF(ISBLANK(E1176), "", Long0[[#This Row],[Adj Close]]/E1176-1)</f>
        <v/>
      </c>
      <c r="J1175" s="37">
        <v>36157</v>
      </c>
      <c r="K1175"/>
      <c r="L1175" s="36" t="str">
        <f>IF(ISBLANK(K1176),"",Long2[[#This Row],[Adj Close]]/K1176-1)</f>
        <v/>
      </c>
      <c r="M1175" s="29">
        <v>36157</v>
      </c>
      <c r="O1175" s="33" t="str">
        <f>IF(ISBLANK(N1176),"",Long3[[#This Row],[Adj Close]]/N1176-1)</f>
        <v/>
      </c>
      <c r="P1175" s="37">
        <v>36157</v>
      </c>
      <c r="R1175" s="36" t="str">
        <f>IF(ISBLANK(Q1176),"",Long4[[#This Row],[Adj Close]]/Q1176-1)</f>
        <v/>
      </c>
      <c r="V1175" s="37">
        <v>36157</v>
      </c>
      <c r="X1175" s="36" t="str">
        <f>IF(ISBLANK(W1176),"",Long6[[#This Row],[Adj Close]]/W1176-1)</f>
        <v/>
      </c>
      <c r="AH1175" s="37">
        <v>36157</v>
      </c>
      <c r="AJ1175" s="36" t="str">
        <f>IF(ISBLANK(AI1176),"",Short1[[#This Row],[Adj Close]]/AI1176-1)</f>
        <v/>
      </c>
      <c r="AK1175" s="29">
        <v>36157</v>
      </c>
      <c r="AM1175" s="33" t="str">
        <f>IF(ISBLANK(AL1176),"",Short2[[#This Row],[Adj Close]]/AL1176-1)</f>
        <v/>
      </c>
    </row>
    <row r="1176" spans="1:39" x14ac:dyDescent="0.25">
      <c r="A1176" s="37">
        <v>36150</v>
      </c>
      <c r="B1176" s="39">
        <v>1226.2700199999999</v>
      </c>
      <c r="C1176" s="36">
        <f>IF(ISBLANK(B1177), "", GSPC[[#This Row],[Adj Close]]/B1177-1)</f>
        <v>3.2187731005577147E-2</v>
      </c>
      <c r="D1176" s="37">
        <v>36150</v>
      </c>
      <c r="E1176"/>
      <c r="F1176" s="36" t="str">
        <f>IF(ISBLANK(E1177), "", Long0[[#This Row],[Adj Close]]/E1177-1)</f>
        <v/>
      </c>
      <c r="J1176" s="37">
        <v>36150</v>
      </c>
      <c r="K1176"/>
      <c r="L1176" s="36" t="str">
        <f>IF(ISBLANK(K1177),"",Long2[[#This Row],[Adj Close]]/K1177-1)</f>
        <v/>
      </c>
      <c r="M1176" s="29">
        <v>36150</v>
      </c>
      <c r="O1176" s="33" t="str">
        <f>IF(ISBLANK(N1177),"",Long3[[#This Row],[Adj Close]]/N1177-1)</f>
        <v/>
      </c>
      <c r="P1176" s="37">
        <v>36150</v>
      </c>
      <c r="R1176" s="36" t="str">
        <f>IF(ISBLANK(Q1177),"",Long4[[#This Row],[Adj Close]]/Q1177-1)</f>
        <v/>
      </c>
      <c r="V1176" s="37">
        <v>36150</v>
      </c>
      <c r="X1176" s="36" t="str">
        <f>IF(ISBLANK(W1177),"",Long6[[#This Row],[Adj Close]]/W1177-1)</f>
        <v/>
      </c>
      <c r="AH1176" s="37">
        <v>36150</v>
      </c>
      <c r="AJ1176" s="36" t="str">
        <f>IF(ISBLANK(AI1177),"",Short1[[#This Row],[Adj Close]]/AI1177-1)</f>
        <v/>
      </c>
      <c r="AK1176" s="29">
        <v>36150</v>
      </c>
      <c r="AM1176" s="33" t="str">
        <f>IF(ISBLANK(AL1177),"",Short2[[#This Row],[Adj Close]]/AL1177-1)</f>
        <v/>
      </c>
    </row>
    <row r="1177" spans="1:39" x14ac:dyDescent="0.25">
      <c r="A1177" s="37">
        <v>36143</v>
      </c>
      <c r="B1177" s="39">
        <v>1188.030029</v>
      </c>
      <c r="C1177" s="36">
        <f>IF(ISBLANK(B1178), "", GSPC[[#This Row],[Adj Close]]/B1178-1)</f>
        <v>1.849190604151385E-2</v>
      </c>
      <c r="D1177" s="37">
        <v>36143</v>
      </c>
      <c r="E1177"/>
      <c r="F1177" s="36" t="str">
        <f>IF(ISBLANK(E1178), "", Long0[[#This Row],[Adj Close]]/E1178-1)</f>
        <v/>
      </c>
      <c r="J1177" s="37">
        <v>36143</v>
      </c>
      <c r="K1177"/>
      <c r="L1177" s="36" t="str">
        <f>IF(ISBLANK(K1178),"",Long2[[#This Row],[Adj Close]]/K1178-1)</f>
        <v/>
      </c>
      <c r="M1177" s="29">
        <v>36143</v>
      </c>
      <c r="O1177" s="33" t="str">
        <f>IF(ISBLANK(N1178),"",Long3[[#This Row],[Adj Close]]/N1178-1)</f>
        <v/>
      </c>
      <c r="P1177" s="37">
        <v>36143</v>
      </c>
      <c r="R1177" s="36" t="str">
        <f>IF(ISBLANK(Q1178),"",Long4[[#This Row],[Adj Close]]/Q1178-1)</f>
        <v/>
      </c>
      <c r="V1177" s="37">
        <v>36143</v>
      </c>
      <c r="X1177" s="36" t="str">
        <f>IF(ISBLANK(W1178),"",Long6[[#This Row],[Adj Close]]/W1178-1)</f>
        <v/>
      </c>
      <c r="AH1177" s="37">
        <v>36143</v>
      </c>
      <c r="AJ1177" s="36" t="str">
        <f>IF(ISBLANK(AI1178),"",Short1[[#This Row],[Adj Close]]/AI1178-1)</f>
        <v/>
      </c>
      <c r="AK1177" s="29">
        <v>36143</v>
      </c>
      <c r="AM1177" s="33" t="str">
        <f>IF(ISBLANK(AL1178),"",Short2[[#This Row],[Adj Close]]/AL1178-1)</f>
        <v/>
      </c>
    </row>
    <row r="1178" spans="1:39" x14ac:dyDescent="0.25">
      <c r="A1178" s="37">
        <v>36136</v>
      </c>
      <c r="B1178" s="39">
        <v>1166.459961</v>
      </c>
      <c r="C1178" s="36">
        <f>IF(ISBLANK(B1179), "", GSPC[[#This Row],[Adj Close]]/B1179-1)</f>
        <v>-8.7360241747201917E-3</v>
      </c>
      <c r="D1178" s="37">
        <v>36136</v>
      </c>
      <c r="E1178"/>
      <c r="F1178" s="36" t="str">
        <f>IF(ISBLANK(E1179), "", Long0[[#This Row],[Adj Close]]/E1179-1)</f>
        <v/>
      </c>
      <c r="J1178" s="37">
        <v>36136</v>
      </c>
      <c r="K1178"/>
      <c r="L1178" s="36" t="str">
        <f>IF(ISBLANK(K1179),"",Long2[[#This Row],[Adj Close]]/K1179-1)</f>
        <v/>
      </c>
      <c r="M1178" s="29">
        <v>36136</v>
      </c>
      <c r="O1178" s="33" t="str">
        <f>IF(ISBLANK(N1179),"",Long3[[#This Row],[Adj Close]]/N1179-1)</f>
        <v/>
      </c>
      <c r="P1178" s="37">
        <v>36136</v>
      </c>
      <c r="R1178" s="36" t="str">
        <f>IF(ISBLANK(Q1179),"",Long4[[#This Row],[Adj Close]]/Q1179-1)</f>
        <v/>
      </c>
      <c r="V1178" s="37">
        <v>36136</v>
      </c>
      <c r="X1178" s="36" t="str">
        <f>IF(ISBLANK(W1179),"",Long6[[#This Row],[Adj Close]]/W1179-1)</f>
        <v/>
      </c>
      <c r="AH1178" s="37">
        <v>36136</v>
      </c>
      <c r="AJ1178" s="36" t="str">
        <f>IF(ISBLANK(AI1179),"",Short1[[#This Row],[Adj Close]]/AI1179-1)</f>
        <v/>
      </c>
      <c r="AK1178" s="29">
        <v>36136</v>
      </c>
      <c r="AM1178" s="33" t="str">
        <f>IF(ISBLANK(AL1179),"",Short2[[#This Row],[Adj Close]]/AL1179-1)</f>
        <v/>
      </c>
    </row>
    <row r="1179" spans="1:39" x14ac:dyDescent="0.25">
      <c r="A1179" s="37">
        <v>36129</v>
      </c>
      <c r="B1179" s="39">
        <v>1176.73999</v>
      </c>
      <c r="C1179" s="36">
        <f>IF(ISBLANK(B1180), "", GSPC[[#This Row],[Adj Close]]/B1180-1)</f>
        <v>-1.3075211204372383E-2</v>
      </c>
      <c r="D1179" s="37">
        <v>36129</v>
      </c>
      <c r="E1179"/>
      <c r="F1179" s="36" t="str">
        <f>IF(ISBLANK(E1180), "", Long0[[#This Row],[Adj Close]]/E1180-1)</f>
        <v/>
      </c>
      <c r="J1179" s="37">
        <v>36129</v>
      </c>
      <c r="K1179"/>
      <c r="L1179" s="36" t="str">
        <f>IF(ISBLANK(K1180),"",Long2[[#This Row],[Adj Close]]/K1180-1)</f>
        <v/>
      </c>
      <c r="M1179" s="29">
        <v>36129</v>
      </c>
      <c r="O1179" s="33" t="str">
        <f>IF(ISBLANK(N1180),"",Long3[[#This Row],[Adj Close]]/N1180-1)</f>
        <v/>
      </c>
      <c r="P1179" s="37">
        <v>36129</v>
      </c>
      <c r="R1179" s="36" t="str">
        <f>IF(ISBLANK(Q1180),"",Long4[[#This Row],[Adj Close]]/Q1180-1)</f>
        <v/>
      </c>
      <c r="V1179" s="37">
        <v>36129</v>
      </c>
      <c r="X1179" s="36" t="str">
        <f>IF(ISBLANK(W1180),"",Long6[[#This Row],[Adj Close]]/W1180-1)</f>
        <v/>
      </c>
      <c r="AH1179" s="37">
        <v>36129</v>
      </c>
      <c r="AJ1179" s="36" t="str">
        <f>IF(ISBLANK(AI1180),"",Short1[[#This Row],[Adj Close]]/AI1180-1)</f>
        <v/>
      </c>
      <c r="AK1179" s="29">
        <v>36129</v>
      </c>
      <c r="AM1179" s="33" t="str">
        <f>IF(ISBLANK(AL1180),"",Short2[[#This Row],[Adj Close]]/AL1180-1)</f>
        <v/>
      </c>
    </row>
    <row r="1180" spans="1:39" x14ac:dyDescent="0.25">
      <c r="A1180" s="37">
        <v>36122</v>
      </c>
      <c r="B1180" s="39">
        <v>1192.329956</v>
      </c>
      <c r="C1180" s="36">
        <f>IF(ISBLANK(B1181), "", GSPC[[#This Row],[Adj Close]]/B1181-1)</f>
        <v>2.4734567305235045E-2</v>
      </c>
      <c r="D1180" s="37">
        <v>36122</v>
      </c>
      <c r="E1180"/>
      <c r="F1180" s="36" t="str">
        <f>IF(ISBLANK(E1181), "", Long0[[#This Row],[Adj Close]]/E1181-1)</f>
        <v/>
      </c>
      <c r="J1180" s="37">
        <v>36122</v>
      </c>
      <c r="K1180"/>
      <c r="L1180" s="36" t="str">
        <f>IF(ISBLANK(K1181),"",Long2[[#This Row],[Adj Close]]/K1181-1)</f>
        <v/>
      </c>
      <c r="M1180" s="29">
        <v>36122</v>
      </c>
      <c r="O1180" s="33" t="str">
        <f>IF(ISBLANK(N1181),"",Long3[[#This Row],[Adj Close]]/N1181-1)</f>
        <v/>
      </c>
      <c r="P1180" s="37">
        <v>36122</v>
      </c>
      <c r="R1180" s="36" t="str">
        <f>IF(ISBLANK(Q1181),"",Long4[[#This Row],[Adj Close]]/Q1181-1)</f>
        <v/>
      </c>
      <c r="V1180" s="37">
        <v>36122</v>
      </c>
      <c r="X1180" s="36" t="str">
        <f>IF(ISBLANK(W1181),"",Long6[[#This Row],[Adj Close]]/W1181-1)</f>
        <v/>
      </c>
      <c r="AH1180" s="37">
        <v>36122</v>
      </c>
      <c r="AJ1180" s="36" t="str">
        <f>IF(ISBLANK(AI1181),"",Short1[[#This Row],[Adj Close]]/AI1181-1)</f>
        <v/>
      </c>
      <c r="AK1180" s="29">
        <v>36122</v>
      </c>
      <c r="AM1180" s="33" t="str">
        <f>IF(ISBLANK(AL1181),"",Short2[[#This Row],[Adj Close]]/AL1181-1)</f>
        <v/>
      </c>
    </row>
    <row r="1181" spans="1:39" x14ac:dyDescent="0.25">
      <c r="A1181" s="37">
        <v>36115</v>
      </c>
      <c r="B1181" s="39">
        <v>1163.5500489999999</v>
      </c>
      <c r="C1181" s="36">
        <f>IF(ISBLANK(B1182), "", GSPC[[#This Row],[Adj Close]]/B1182-1)</f>
        <v>3.3605229519375612E-2</v>
      </c>
      <c r="D1181" s="37">
        <v>36115</v>
      </c>
      <c r="E1181"/>
      <c r="F1181" s="36" t="str">
        <f>IF(ISBLANK(E1182), "", Long0[[#This Row],[Adj Close]]/E1182-1)</f>
        <v/>
      </c>
      <c r="J1181" s="37">
        <v>36115</v>
      </c>
      <c r="K1181"/>
      <c r="L1181" s="36" t="str">
        <f>IF(ISBLANK(K1182),"",Long2[[#This Row],[Adj Close]]/K1182-1)</f>
        <v/>
      </c>
      <c r="M1181" s="29">
        <v>36115</v>
      </c>
      <c r="O1181" s="33" t="str">
        <f>IF(ISBLANK(N1182),"",Long3[[#This Row],[Adj Close]]/N1182-1)</f>
        <v/>
      </c>
      <c r="P1181" s="37">
        <v>36115</v>
      </c>
      <c r="R1181" s="36" t="str">
        <f>IF(ISBLANK(Q1182),"",Long4[[#This Row],[Adj Close]]/Q1182-1)</f>
        <v/>
      </c>
      <c r="V1181" s="37">
        <v>36115</v>
      </c>
      <c r="X1181" s="36" t="str">
        <f>IF(ISBLANK(W1182),"",Long6[[#This Row],[Adj Close]]/W1182-1)</f>
        <v/>
      </c>
      <c r="AH1181" s="37">
        <v>36115</v>
      </c>
      <c r="AJ1181" s="36" t="str">
        <f>IF(ISBLANK(AI1182),"",Short1[[#This Row],[Adj Close]]/AI1182-1)</f>
        <v/>
      </c>
      <c r="AK1181" s="29">
        <v>36115</v>
      </c>
      <c r="AM1181" s="33" t="str">
        <f>IF(ISBLANK(AL1182),"",Short2[[#This Row],[Adj Close]]/AL1182-1)</f>
        <v/>
      </c>
    </row>
    <row r="1182" spans="1:39" x14ac:dyDescent="0.25">
      <c r="A1182" s="37">
        <v>36108</v>
      </c>
      <c r="B1182" s="39">
        <v>1125.719971</v>
      </c>
      <c r="C1182" s="36">
        <f>IF(ISBLANK(B1183), "", GSPC[[#This Row],[Adj Close]]/B1183-1)</f>
        <v>-1.3400442472892959E-2</v>
      </c>
      <c r="D1182" s="37">
        <v>36108</v>
      </c>
      <c r="E1182"/>
      <c r="F1182" s="36" t="str">
        <f>IF(ISBLANK(E1183), "", Long0[[#This Row],[Adj Close]]/E1183-1)</f>
        <v/>
      </c>
      <c r="J1182" s="37">
        <v>36108</v>
      </c>
      <c r="K1182"/>
      <c r="L1182" s="36" t="str">
        <f>IF(ISBLANK(K1183),"",Long2[[#This Row],[Adj Close]]/K1183-1)</f>
        <v/>
      </c>
      <c r="M1182" s="29">
        <v>36108</v>
      </c>
      <c r="O1182" s="33" t="str">
        <f>IF(ISBLANK(N1183),"",Long3[[#This Row],[Adj Close]]/N1183-1)</f>
        <v/>
      </c>
      <c r="P1182" s="37">
        <v>36108</v>
      </c>
      <c r="R1182" s="36" t="str">
        <f>IF(ISBLANK(Q1183),"",Long4[[#This Row],[Adj Close]]/Q1183-1)</f>
        <v/>
      </c>
      <c r="V1182" s="37">
        <v>36108</v>
      </c>
      <c r="X1182" s="36" t="str">
        <f>IF(ISBLANK(W1183),"",Long6[[#This Row],[Adj Close]]/W1183-1)</f>
        <v/>
      </c>
      <c r="AH1182" s="37">
        <v>36108</v>
      </c>
      <c r="AJ1182" s="36" t="str">
        <f>IF(ISBLANK(AI1183),"",Short1[[#This Row],[Adj Close]]/AI1183-1)</f>
        <v/>
      </c>
      <c r="AK1182" s="29">
        <v>36108</v>
      </c>
      <c r="AM1182" s="33" t="str">
        <f>IF(ISBLANK(AL1183),"",Short2[[#This Row],[Adj Close]]/AL1183-1)</f>
        <v/>
      </c>
    </row>
    <row r="1183" spans="1:39" x14ac:dyDescent="0.25">
      <c r="A1183" s="37">
        <v>36101</v>
      </c>
      <c r="B1183" s="39">
        <v>1141.01001</v>
      </c>
      <c r="C1183" s="36">
        <f>IF(ISBLANK(B1184), "", GSPC[[#This Row],[Adj Close]]/B1184-1)</f>
        <v>3.8537471947310165E-2</v>
      </c>
      <c r="D1183" s="37">
        <v>36101</v>
      </c>
      <c r="E1183"/>
      <c r="F1183" s="36" t="str">
        <f>IF(ISBLANK(E1184), "", Long0[[#This Row],[Adj Close]]/E1184-1)</f>
        <v/>
      </c>
      <c r="J1183" s="37">
        <v>36101</v>
      </c>
      <c r="K1183"/>
      <c r="L1183" s="36" t="str">
        <f>IF(ISBLANK(K1184),"",Long2[[#This Row],[Adj Close]]/K1184-1)</f>
        <v/>
      </c>
      <c r="M1183" s="29">
        <v>36101</v>
      </c>
      <c r="O1183" s="33" t="str">
        <f>IF(ISBLANK(N1184),"",Long3[[#This Row],[Adj Close]]/N1184-1)</f>
        <v/>
      </c>
      <c r="P1183" s="37">
        <v>36101</v>
      </c>
      <c r="R1183" s="36" t="str">
        <f>IF(ISBLANK(Q1184),"",Long4[[#This Row],[Adj Close]]/Q1184-1)</f>
        <v/>
      </c>
      <c r="V1183" s="37">
        <v>36101</v>
      </c>
      <c r="X1183" s="36" t="str">
        <f>IF(ISBLANK(W1184),"",Long6[[#This Row],[Adj Close]]/W1184-1)</f>
        <v/>
      </c>
      <c r="AH1183" s="37">
        <v>36101</v>
      </c>
      <c r="AJ1183" s="36" t="str">
        <f>IF(ISBLANK(AI1184),"",Short1[[#This Row],[Adj Close]]/AI1184-1)</f>
        <v/>
      </c>
      <c r="AK1183" s="29">
        <v>36101</v>
      </c>
      <c r="AM1183" s="33" t="str">
        <f>IF(ISBLANK(AL1184),"",Short2[[#This Row],[Adj Close]]/AL1184-1)</f>
        <v/>
      </c>
    </row>
    <row r="1184" spans="1:39" x14ac:dyDescent="0.25">
      <c r="A1184" s="37">
        <v>36094</v>
      </c>
      <c r="B1184" s="39">
        <v>1098.670044</v>
      </c>
      <c r="C1184" s="36">
        <f>IF(ISBLANK(B1185), "", GSPC[[#This Row],[Adj Close]]/B1185-1)</f>
        <v>2.6151847767583503E-2</v>
      </c>
      <c r="D1184" s="37">
        <v>36094</v>
      </c>
      <c r="E1184"/>
      <c r="F1184" s="36" t="str">
        <f>IF(ISBLANK(E1185), "", Long0[[#This Row],[Adj Close]]/E1185-1)</f>
        <v/>
      </c>
      <c r="J1184" s="37">
        <v>36094</v>
      </c>
      <c r="K1184"/>
      <c r="L1184" s="36" t="str">
        <f>IF(ISBLANK(K1185),"",Long2[[#This Row],[Adj Close]]/K1185-1)</f>
        <v/>
      </c>
      <c r="M1184" s="29">
        <v>36094</v>
      </c>
      <c r="O1184" s="33" t="str">
        <f>IF(ISBLANK(N1185),"",Long3[[#This Row],[Adj Close]]/N1185-1)</f>
        <v/>
      </c>
      <c r="P1184" s="37">
        <v>36094</v>
      </c>
      <c r="R1184" s="36" t="str">
        <f>IF(ISBLANK(Q1185),"",Long4[[#This Row],[Adj Close]]/Q1185-1)</f>
        <v/>
      </c>
      <c r="V1184" s="37">
        <v>36094</v>
      </c>
      <c r="X1184" s="36" t="str">
        <f>IF(ISBLANK(W1185),"",Long6[[#This Row],[Adj Close]]/W1185-1)</f>
        <v/>
      </c>
      <c r="AH1184" s="37">
        <v>36094</v>
      </c>
      <c r="AJ1184" s="36" t="str">
        <f>IF(ISBLANK(AI1185),"",Short1[[#This Row],[Adj Close]]/AI1185-1)</f>
        <v/>
      </c>
      <c r="AK1184" s="29">
        <v>36094</v>
      </c>
      <c r="AM1184" s="33" t="str">
        <f>IF(ISBLANK(AL1185),"",Short2[[#This Row],[Adj Close]]/AL1185-1)</f>
        <v/>
      </c>
    </row>
    <row r="1185" spans="1:39" x14ac:dyDescent="0.25">
      <c r="A1185" s="37">
        <v>36087</v>
      </c>
      <c r="B1185" s="39">
        <v>1070.670044</v>
      </c>
      <c r="C1185" s="36">
        <f>IF(ISBLANK(B1186), "", GSPC[[#This Row],[Adj Close]]/B1186-1)</f>
        <v>1.348895269541095E-2</v>
      </c>
      <c r="D1185" s="37">
        <v>36087</v>
      </c>
      <c r="E1185"/>
      <c r="F1185" s="36" t="str">
        <f>IF(ISBLANK(E1186), "", Long0[[#This Row],[Adj Close]]/E1186-1)</f>
        <v/>
      </c>
      <c r="J1185" s="37">
        <v>36087</v>
      </c>
      <c r="K1185"/>
      <c r="L1185" s="36" t="str">
        <f>IF(ISBLANK(K1186),"",Long2[[#This Row],[Adj Close]]/K1186-1)</f>
        <v/>
      </c>
      <c r="M1185" s="29">
        <v>36087</v>
      </c>
      <c r="O1185" s="33" t="str">
        <f>IF(ISBLANK(N1186),"",Long3[[#This Row],[Adj Close]]/N1186-1)</f>
        <v/>
      </c>
      <c r="P1185" s="37">
        <v>36087</v>
      </c>
      <c r="R1185" s="36" t="str">
        <f>IF(ISBLANK(Q1186),"",Long4[[#This Row],[Adj Close]]/Q1186-1)</f>
        <v/>
      </c>
      <c r="V1185" s="37">
        <v>36087</v>
      </c>
      <c r="X1185" s="36" t="str">
        <f>IF(ISBLANK(W1186),"",Long6[[#This Row],[Adj Close]]/W1186-1)</f>
        <v/>
      </c>
      <c r="AH1185" s="37">
        <v>36087</v>
      </c>
      <c r="AJ1185" s="36" t="str">
        <f>IF(ISBLANK(AI1186),"",Short1[[#This Row],[Adj Close]]/AI1186-1)</f>
        <v/>
      </c>
      <c r="AK1185" s="29">
        <v>36087</v>
      </c>
      <c r="AM1185" s="33" t="str">
        <f>IF(ISBLANK(AL1186),"",Short2[[#This Row],[Adj Close]]/AL1186-1)</f>
        <v/>
      </c>
    </row>
    <row r="1186" spans="1:39" x14ac:dyDescent="0.25">
      <c r="A1186" s="37">
        <v>36080</v>
      </c>
      <c r="B1186" s="39">
        <v>1056.420044</v>
      </c>
      <c r="C1186" s="36">
        <f>IF(ISBLANK(B1187), "", GSPC[[#This Row],[Adj Close]]/B1187-1)</f>
        <v>7.3172246672981611E-2</v>
      </c>
      <c r="D1186" s="37">
        <v>36080</v>
      </c>
      <c r="E1186"/>
      <c r="F1186" s="36" t="str">
        <f>IF(ISBLANK(E1187), "", Long0[[#This Row],[Adj Close]]/E1187-1)</f>
        <v/>
      </c>
      <c r="J1186" s="37">
        <v>36080</v>
      </c>
      <c r="K1186"/>
      <c r="L1186" s="36" t="str">
        <f>IF(ISBLANK(K1187),"",Long2[[#This Row],[Adj Close]]/K1187-1)</f>
        <v/>
      </c>
      <c r="M1186" s="29">
        <v>36080</v>
      </c>
      <c r="O1186" s="33" t="str">
        <f>IF(ISBLANK(N1187),"",Long3[[#This Row],[Adj Close]]/N1187-1)</f>
        <v/>
      </c>
      <c r="P1186" s="37">
        <v>36080</v>
      </c>
      <c r="R1186" s="36" t="str">
        <f>IF(ISBLANK(Q1187),"",Long4[[#This Row],[Adj Close]]/Q1187-1)</f>
        <v/>
      </c>
      <c r="V1186" s="37">
        <v>36080</v>
      </c>
      <c r="X1186" s="36" t="str">
        <f>IF(ISBLANK(W1187),"",Long6[[#This Row],[Adj Close]]/W1187-1)</f>
        <v/>
      </c>
      <c r="AH1186" s="37">
        <v>36080</v>
      </c>
      <c r="AJ1186" s="36" t="str">
        <f>IF(ISBLANK(AI1187),"",Short1[[#This Row],[Adj Close]]/AI1187-1)</f>
        <v/>
      </c>
      <c r="AK1186" s="29">
        <v>36080</v>
      </c>
      <c r="AM1186" s="33" t="str">
        <f>IF(ISBLANK(AL1187),"",Short2[[#This Row],[Adj Close]]/AL1187-1)</f>
        <v/>
      </c>
    </row>
    <row r="1187" spans="1:39" x14ac:dyDescent="0.25">
      <c r="A1187" s="37">
        <v>36073</v>
      </c>
      <c r="B1187" s="39">
        <v>984.39001499999995</v>
      </c>
      <c r="C1187" s="36">
        <f>IF(ISBLANK(B1188), "", GSPC[[#This Row],[Adj Close]]/B1188-1)</f>
        <v>-1.8162738316283455E-2</v>
      </c>
      <c r="D1187" s="37">
        <v>36073</v>
      </c>
      <c r="E1187"/>
      <c r="F1187" s="36" t="str">
        <f>IF(ISBLANK(E1188), "", Long0[[#This Row],[Adj Close]]/E1188-1)</f>
        <v/>
      </c>
      <c r="J1187" s="37">
        <v>36073</v>
      </c>
      <c r="K1187"/>
      <c r="L1187" s="36" t="str">
        <f>IF(ISBLANK(K1188),"",Long2[[#This Row],[Adj Close]]/K1188-1)</f>
        <v/>
      </c>
      <c r="M1187" s="29">
        <v>36073</v>
      </c>
      <c r="O1187" s="33" t="str">
        <f>IF(ISBLANK(N1188),"",Long3[[#This Row],[Adj Close]]/N1188-1)</f>
        <v/>
      </c>
      <c r="P1187" s="37">
        <v>36073</v>
      </c>
      <c r="R1187" s="36" t="str">
        <f>IF(ISBLANK(Q1188),"",Long4[[#This Row],[Adj Close]]/Q1188-1)</f>
        <v/>
      </c>
      <c r="V1187" s="37">
        <v>36073</v>
      </c>
      <c r="X1187" s="36" t="str">
        <f>IF(ISBLANK(W1188),"",Long6[[#This Row],[Adj Close]]/W1188-1)</f>
        <v/>
      </c>
      <c r="AH1187" s="37">
        <v>36073</v>
      </c>
      <c r="AJ1187" s="36" t="str">
        <f>IF(ISBLANK(AI1188),"",Short1[[#This Row],[Adj Close]]/AI1188-1)</f>
        <v/>
      </c>
      <c r="AK1187" s="29">
        <v>36073</v>
      </c>
      <c r="AM1187" s="33" t="str">
        <f>IF(ISBLANK(AL1188),"",Short2[[#This Row],[Adj Close]]/AL1188-1)</f>
        <v/>
      </c>
    </row>
    <row r="1188" spans="1:39" x14ac:dyDescent="0.25">
      <c r="A1188" s="37">
        <v>36066</v>
      </c>
      <c r="B1188" s="39">
        <v>1002.599976</v>
      </c>
      <c r="C1188" s="36">
        <f>IF(ISBLANK(B1189), "", GSPC[[#This Row],[Adj Close]]/B1189-1)</f>
        <v>-4.0344603015075364E-2</v>
      </c>
      <c r="D1188" s="37">
        <v>36066</v>
      </c>
      <c r="E1188"/>
      <c r="F1188" s="36" t="str">
        <f>IF(ISBLANK(E1189), "", Long0[[#This Row],[Adj Close]]/E1189-1)</f>
        <v/>
      </c>
      <c r="J1188" s="37">
        <v>36066</v>
      </c>
      <c r="K1188"/>
      <c r="L1188" s="36" t="str">
        <f>IF(ISBLANK(K1189),"",Long2[[#This Row],[Adj Close]]/K1189-1)</f>
        <v/>
      </c>
      <c r="M1188" s="29">
        <v>36066</v>
      </c>
      <c r="O1188" s="33" t="str">
        <f>IF(ISBLANK(N1189),"",Long3[[#This Row],[Adj Close]]/N1189-1)</f>
        <v/>
      </c>
      <c r="P1188" s="37">
        <v>36066</v>
      </c>
      <c r="R1188" s="36" t="str">
        <f>IF(ISBLANK(Q1189),"",Long4[[#This Row],[Adj Close]]/Q1189-1)</f>
        <v/>
      </c>
      <c r="V1188" s="37">
        <v>36066</v>
      </c>
      <c r="X1188" s="36" t="str">
        <f>IF(ISBLANK(W1189),"",Long6[[#This Row],[Adj Close]]/W1189-1)</f>
        <v/>
      </c>
      <c r="AH1188" s="37">
        <v>36066</v>
      </c>
      <c r="AJ1188" s="36" t="str">
        <f>IF(ISBLANK(AI1189),"",Short1[[#This Row],[Adj Close]]/AI1189-1)</f>
        <v/>
      </c>
      <c r="AK1188" s="29">
        <v>36066</v>
      </c>
      <c r="AM1188" s="33" t="str">
        <f>IF(ISBLANK(AL1189),"",Short2[[#This Row],[Adj Close]]/AL1189-1)</f>
        <v/>
      </c>
    </row>
    <row r="1189" spans="1:39" x14ac:dyDescent="0.25">
      <c r="A1189" s="37">
        <v>36059</v>
      </c>
      <c r="B1189" s="39">
        <v>1044.75</v>
      </c>
      <c r="C1189" s="36">
        <f>IF(ISBLANK(B1190), "", GSPC[[#This Row],[Adj Close]]/B1190-1)</f>
        <v>2.4174310450346237E-2</v>
      </c>
      <c r="D1189" s="37">
        <v>36059</v>
      </c>
      <c r="E1189"/>
      <c r="F1189" s="36" t="str">
        <f>IF(ISBLANK(E1190), "", Long0[[#This Row],[Adj Close]]/E1190-1)</f>
        <v/>
      </c>
      <c r="J1189" s="37">
        <v>36059</v>
      </c>
      <c r="K1189"/>
      <c r="L1189" s="36" t="str">
        <f>IF(ISBLANK(K1190),"",Long2[[#This Row],[Adj Close]]/K1190-1)</f>
        <v/>
      </c>
      <c r="M1189" s="29">
        <v>36059</v>
      </c>
      <c r="O1189" s="33" t="str">
        <f>IF(ISBLANK(N1190),"",Long3[[#This Row],[Adj Close]]/N1190-1)</f>
        <v/>
      </c>
      <c r="P1189" s="37">
        <v>36059</v>
      </c>
      <c r="R1189" s="36" t="str">
        <f>IF(ISBLANK(Q1190),"",Long4[[#This Row],[Adj Close]]/Q1190-1)</f>
        <v/>
      </c>
      <c r="V1189" s="37">
        <v>36059</v>
      </c>
      <c r="X1189" s="36" t="str">
        <f>IF(ISBLANK(W1190),"",Long6[[#This Row],[Adj Close]]/W1190-1)</f>
        <v/>
      </c>
      <c r="AH1189" s="37">
        <v>36059</v>
      </c>
      <c r="AJ1189" s="36" t="str">
        <f>IF(ISBLANK(AI1190),"",Short1[[#This Row],[Adj Close]]/AI1190-1)</f>
        <v/>
      </c>
      <c r="AK1189" s="29">
        <v>36059</v>
      </c>
      <c r="AM1189" s="33" t="str">
        <f>IF(ISBLANK(AL1190),"",Short2[[#This Row],[Adj Close]]/AL1190-1)</f>
        <v/>
      </c>
    </row>
    <row r="1190" spans="1:39" x14ac:dyDescent="0.25">
      <c r="A1190" s="37">
        <v>36052</v>
      </c>
      <c r="B1190" s="39">
        <v>1020.090027</v>
      </c>
      <c r="C1190" s="36">
        <f>IF(ISBLANK(B1191), "", GSPC[[#This Row],[Adj Close]]/B1191-1)</f>
        <v>1.0930994214280565E-2</v>
      </c>
      <c r="D1190" s="37">
        <v>36052</v>
      </c>
      <c r="E1190"/>
      <c r="F1190" s="36" t="str">
        <f>IF(ISBLANK(E1191), "", Long0[[#This Row],[Adj Close]]/E1191-1)</f>
        <v/>
      </c>
      <c r="J1190" s="37">
        <v>36052</v>
      </c>
      <c r="K1190"/>
      <c r="L1190" s="36" t="str">
        <f>IF(ISBLANK(K1191),"",Long2[[#This Row],[Adj Close]]/K1191-1)</f>
        <v/>
      </c>
      <c r="M1190" s="29">
        <v>36052</v>
      </c>
      <c r="O1190" s="33" t="str">
        <f>IF(ISBLANK(N1191),"",Long3[[#This Row],[Adj Close]]/N1191-1)</f>
        <v/>
      </c>
      <c r="P1190" s="37">
        <v>36052</v>
      </c>
      <c r="R1190" s="36" t="str">
        <f>IF(ISBLANK(Q1191),"",Long4[[#This Row],[Adj Close]]/Q1191-1)</f>
        <v/>
      </c>
      <c r="V1190" s="37">
        <v>36052</v>
      </c>
      <c r="X1190" s="36" t="str">
        <f>IF(ISBLANK(W1191),"",Long6[[#This Row],[Adj Close]]/W1191-1)</f>
        <v/>
      </c>
      <c r="AH1190" s="37">
        <v>36052</v>
      </c>
      <c r="AJ1190" s="36" t="str">
        <f>IF(ISBLANK(AI1191),"",Short1[[#This Row],[Adj Close]]/AI1191-1)</f>
        <v/>
      </c>
      <c r="AK1190" s="29">
        <v>36052</v>
      </c>
      <c r="AM1190" s="33" t="str">
        <f>IF(ISBLANK(AL1191),"",Short2[[#This Row],[Adj Close]]/AL1191-1)</f>
        <v/>
      </c>
    </row>
    <row r="1191" spans="1:39" x14ac:dyDescent="0.25">
      <c r="A1191" s="37">
        <v>36045</v>
      </c>
      <c r="B1191" s="39">
        <v>1009.059998</v>
      </c>
      <c r="C1191" s="36">
        <f>IF(ISBLANK(B1192), "", GSPC[[#This Row],[Adj Close]]/B1192-1)</f>
        <v>3.6112890016641197E-2</v>
      </c>
      <c r="D1191" s="37">
        <v>36045</v>
      </c>
      <c r="E1191"/>
      <c r="F1191" s="36" t="str">
        <f>IF(ISBLANK(E1192), "", Long0[[#This Row],[Adj Close]]/E1192-1)</f>
        <v/>
      </c>
      <c r="J1191" s="37">
        <v>36045</v>
      </c>
      <c r="K1191"/>
      <c r="L1191" s="36" t="str">
        <f>IF(ISBLANK(K1192),"",Long2[[#This Row],[Adj Close]]/K1192-1)</f>
        <v/>
      </c>
      <c r="M1191" s="29">
        <v>36045</v>
      </c>
      <c r="O1191" s="33" t="str">
        <f>IF(ISBLANK(N1192),"",Long3[[#This Row],[Adj Close]]/N1192-1)</f>
        <v/>
      </c>
      <c r="P1191" s="37">
        <v>36045</v>
      </c>
      <c r="R1191" s="36" t="str">
        <f>IF(ISBLANK(Q1192),"",Long4[[#This Row],[Adj Close]]/Q1192-1)</f>
        <v/>
      </c>
      <c r="V1191" s="37">
        <v>36045</v>
      </c>
      <c r="X1191" s="36" t="str">
        <f>IF(ISBLANK(W1192),"",Long6[[#This Row],[Adj Close]]/W1192-1)</f>
        <v/>
      </c>
      <c r="AH1191" s="37">
        <v>36045</v>
      </c>
      <c r="AJ1191" s="36" t="str">
        <f>IF(ISBLANK(AI1192),"",Short1[[#This Row],[Adj Close]]/AI1192-1)</f>
        <v/>
      </c>
      <c r="AK1191" s="29">
        <v>36045</v>
      </c>
      <c r="AM1191" s="33" t="str">
        <f>IF(ISBLANK(AL1192),"",Short2[[#This Row],[Adj Close]]/AL1192-1)</f>
        <v/>
      </c>
    </row>
    <row r="1192" spans="1:39" x14ac:dyDescent="0.25">
      <c r="A1192" s="37">
        <v>36038</v>
      </c>
      <c r="B1192" s="39">
        <v>973.89001499999995</v>
      </c>
      <c r="C1192" s="36">
        <f>IF(ISBLANK(B1193), "", GSPC[[#This Row],[Adj Close]]/B1193-1)</f>
        <v>-5.1842980725466115E-2</v>
      </c>
      <c r="D1192" s="37">
        <v>36038</v>
      </c>
      <c r="E1192"/>
      <c r="F1192" s="36" t="str">
        <f>IF(ISBLANK(E1193), "", Long0[[#This Row],[Adj Close]]/E1193-1)</f>
        <v/>
      </c>
      <c r="J1192" s="37">
        <v>36038</v>
      </c>
      <c r="K1192"/>
      <c r="L1192" s="36" t="str">
        <f>IF(ISBLANK(K1193),"",Long2[[#This Row],[Adj Close]]/K1193-1)</f>
        <v/>
      </c>
      <c r="M1192" s="29">
        <v>36038</v>
      </c>
      <c r="O1192" s="33" t="str">
        <f>IF(ISBLANK(N1193),"",Long3[[#This Row],[Adj Close]]/N1193-1)</f>
        <v/>
      </c>
      <c r="P1192" s="37">
        <v>36038</v>
      </c>
      <c r="R1192" s="36" t="str">
        <f>IF(ISBLANK(Q1193),"",Long4[[#This Row],[Adj Close]]/Q1193-1)</f>
        <v/>
      </c>
      <c r="V1192" s="37">
        <v>36038</v>
      </c>
      <c r="X1192" s="36" t="str">
        <f>IF(ISBLANK(W1193),"",Long6[[#This Row],[Adj Close]]/W1193-1)</f>
        <v/>
      </c>
      <c r="AH1192" s="37">
        <v>36038</v>
      </c>
      <c r="AJ1192" s="36" t="str">
        <f>IF(ISBLANK(AI1193),"",Short1[[#This Row],[Adj Close]]/AI1193-1)</f>
        <v/>
      </c>
      <c r="AK1192" s="29">
        <v>36038</v>
      </c>
      <c r="AM1192" s="33" t="str">
        <f>IF(ISBLANK(AL1193),"",Short2[[#This Row],[Adj Close]]/AL1193-1)</f>
        <v/>
      </c>
    </row>
    <row r="1193" spans="1:39" x14ac:dyDescent="0.25">
      <c r="A1193" s="37">
        <v>36031</v>
      </c>
      <c r="B1193" s="39">
        <v>1027.1400149999999</v>
      </c>
      <c r="C1193" s="36">
        <f>IF(ISBLANK(B1194), "", GSPC[[#This Row],[Adj Close]]/B1194-1)</f>
        <v>-5.0035122174865276E-2</v>
      </c>
      <c r="D1193" s="37">
        <v>36031</v>
      </c>
      <c r="E1193"/>
      <c r="F1193" s="36" t="str">
        <f>IF(ISBLANK(E1194), "", Long0[[#This Row],[Adj Close]]/E1194-1)</f>
        <v/>
      </c>
      <c r="J1193" s="37">
        <v>36031</v>
      </c>
      <c r="K1193"/>
      <c r="L1193" s="36" t="str">
        <f>IF(ISBLANK(K1194),"",Long2[[#This Row],[Adj Close]]/K1194-1)</f>
        <v/>
      </c>
      <c r="M1193" s="29">
        <v>36031</v>
      </c>
      <c r="O1193" s="33" t="str">
        <f>IF(ISBLANK(N1194),"",Long3[[#This Row],[Adj Close]]/N1194-1)</f>
        <v/>
      </c>
      <c r="P1193" s="37">
        <v>36031</v>
      </c>
      <c r="R1193" s="36" t="str">
        <f>IF(ISBLANK(Q1194),"",Long4[[#This Row],[Adj Close]]/Q1194-1)</f>
        <v/>
      </c>
      <c r="V1193" s="37">
        <v>36031</v>
      </c>
      <c r="X1193" s="36" t="str">
        <f>IF(ISBLANK(W1194),"",Long6[[#This Row],[Adj Close]]/W1194-1)</f>
        <v/>
      </c>
      <c r="AH1193" s="37">
        <v>36031</v>
      </c>
      <c r="AJ1193" s="36" t="str">
        <f>IF(ISBLANK(AI1194),"",Short1[[#This Row],[Adj Close]]/AI1194-1)</f>
        <v/>
      </c>
      <c r="AK1193" s="29">
        <v>36031</v>
      </c>
      <c r="AM1193" s="33" t="str">
        <f>IF(ISBLANK(AL1194),"",Short2[[#This Row],[Adj Close]]/AL1194-1)</f>
        <v/>
      </c>
    </row>
    <row r="1194" spans="1:39" x14ac:dyDescent="0.25">
      <c r="A1194" s="37">
        <v>36024</v>
      </c>
      <c r="B1194" s="39">
        <v>1081.23999</v>
      </c>
      <c r="C1194" s="36">
        <f>IF(ISBLANK(B1195), "", GSPC[[#This Row],[Adj Close]]/B1195-1)</f>
        <v>1.7398249823570966E-2</v>
      </c>
      <c r="D1194" s="37">
        <v>36024</v>
      </c>
      <c r="E1194"/>
      <c r="F1194" s="36" t="str">
        <f>IF(ISBLANK(E1195), "", Long0[[#This Row],[Adj Close]]/E1195-1)</f>
        <v/>
      </c>
      <c r="J1194" s="37">
        <v>36024</v>
      </c>
      <c r="K1194"/>
      <c r="L1194" s="36" t="str">
        <f>IF(ISBLANK(K1195),"",Long2[[#This Row],[Adj Close]]/K1195-1)</f>
        <v/>
      </c>
      <c r="M1194" s="29">
        <v>36024</v>
      </c>
      <c r="O1194" s="33" t="str">
        <f>IF(ISBLANK(N1195),"",Long3[[#This Row],[Adj Close]]/N1195-1)</f>
        <v/>
      </c>
      <c r="P1194" s="37">
        <v>36024</v>
      </c>
      <c r="R1194" s="36" t="str">
        <f>IF(ISBLANK(Q1195),"",Long4[[#This Row],[Adj Close]]/Q1195-1)</f>
        <v/>
      </c>
      <c r="V1194" s="37">
        <v>36024</v>
      </c>
      <c r="X1194" s="36" t="str">
        <f>IF(ISBLANK(W1195),"",Long6[[#This Row],[Adj Close]]/W1195-1)</f>
        <v/>
      </c>
      <c r="AH1194" s="37">
        <v>36024</v>
      </c>
      <c r="AJ1194" s="36" t="str">
        <f>IF(ISBLANK(AI1195),"",Short1[[#This Row],[Adj Close]]/AI1195-1)</f>
        <v/>
      </c>
      <c r="AK1194" s="29">
        <v>36024</v>
      </c>
      <c r="AM1194" s="33" t="str">
        <f>IF(ISBLANK(AL1195),"",Short2[[#This Row],[Adj Close]]/AL1195-1)</f>
        <v/>
      </c>
    </row>
    <row r="1195" spans="1:39" x14ac:dyDescent="0.25">
      <c r="A1195" s="37">
        <v>36017</v>
      </c>
      <c r="B1195" s="39">
        <v>1062.75</v>
      </c>
      <c r="C1195" s="36">
        <f>IF(ISBLANK(B1196), "", GSPC[[#This Row],[Adj Close]]/B1196-1)</f>
        <v>-2.4507735280076215E-2</v>
      </c>
      <c r="D1195" s="37">
        <v>36017</v>
      </c>
      <c r="E1195"/>
      <c r="F1195" s="36" t="str">
        <f>IF(ISBLANK(E1196), "", Long0[[#This Row],[Adj Close]]/E1196-1)</f>
        <v/>
      </c>
      <c r="J1195" s="37">
        <v>36017</v>
      </c>
      <c r="K1195"/>
      <c r="L1195" s="36" t="str">
        <f>IF(ISBLANK(K1196),"",Long2[[#This Row],[Adj Close]]/K1196-1)</f>
        <v/>
      </c>
      <c r="M1195" s="29">
        <v>36017</v>
      </c>
      <c r="O1195" s="33" t="str">
        <f>IF(ISBLANK(N1196),"",Long3[[#This Row],[Adj Close]]/N1196-1)</f>
        <v/>
      </c>
      <c r="P1195" s="37">
        <v>36017</v>
      </c>
      <c r="R1195" s="36" t="str">
        <f>IF(ISBLANK(Q1196),"",Long4[[#This Row],[Adj Close]]/Q1196-1)</f>
        <v/>
      </c>
      <c r="V1195" s="37">
        <v>36017</v>
      </c>
      <c r="X1195" s="36" t="str">
        <f>IF(ISBLANK(W1196),"",Long6[[#This Row],[Adj Close]]/W1196-1)</f>
        <v/>
      </c>
      <c r="AH1195" s="37">
        <v>36017</v>
      </c>
      <c r="AJ1195" s="36" t="str">
        <f>IF(ISBLANK(AI1196),"",Short1[[#This Row],[Adj Close]]/AI1196-1)</f>
        <v/>
      </c>
      <c r="AK1195" s="29">
        <v>36017</v>
      </c>
      <c r="AM1195" s="33" t="str">
        <f>IF(ISBLANK(AL1196),"",Short2[[#This Row],[Adj Close]]/AL1196-1)</f>
        <v/>
      </c>
    </row>
    <row r="1196" spans="1:39" x14ac:dyDescent="0.25">
      <c r="A1196" s="37">
        <v>36010</v>
      </c>
      <c r="B1196" s="39">
        <v>1089.4499510000001</v>
      </c>
      <c r="C1196" s="36">
        <f>IF(ISBLANK(B1197), "", GSPC[[#This Row],[Adj Close]]/B1197-1)</f>
        <v>-2.7858416638465888E-2</v>
      </c>
      <c r="D1196" s="37">
        <v>36010</v>
      </c>
      <c r="E1196"/>
      <c r="F1196" s="36" t="str">
        <f>IF(ISBLANK(E1197), "", Long0[[#This Row],[Adj Close]]/E1197-1)</f>
        <v/>
      </c>
      <c r="J1196" s="37">
        <v>36010</v>
      </c>
      <c r="K1196"/>
      <c r="L1196" s="36" t="str">
        <f>IF(ISBLANK(K1197),"",Long2[[#This Row],[Adj Close]]/K1197-1)</f>
        <v/>
      </c>
      <c r="M1196" s="29">
        <v>36010</v>
      </c>
      <c r="O1196" s="33" t="str">
        <f>IF(ISBLANK(N1197),"",Long3[[#This Row],[Adj Close]]/N1197-1)</f>
        <v/>
      </c>
      <c r="P1196" s="37">
        <v>36010</v>
      </c>
      <c r="R1196" s="36" t="str">
        <f>IF(ISBLANK(Q1197),"",Long4[[#This Row],[Adj Close]]/Q1197-1)</f>
        <v/>
      </c>
      <c r="V1196" s="37">
        <v>36010</v>
      </c>
      <c r="X1196" s="36" t="str">
        <f>IF(ISBLANK(W1197),"",Long6[[#This Row],[Adj Close]]/W1197-1)</f>
        <v/>
      </c>
      <c r="AH1196" s="37">
        <v>36010</v>
      </c>
      <c r="AJ1196" s="36" t="str">
        <f>IF(ISBLANK(AI1197),"",Short1[[#This Row],[Adj Close]]/AI1197-1)</f>
        <v/>
      </c>
      <c r="AK1196" s="29">
        <v>36010</v>
      </c>
      <c r="AM1196" s="33" t="str">
        <f>IF(ISBLANK(AL1197),"",Short2[[#This Row],[Adj Close]]/AL1197-1)</f>
        <v/>
      </c>
    </row>
    <row r="1197" spans="1:39" x14ac:dyDescent="0.25">
      <c r="A1197" s="37">
        <v>36003</v>
      </c>
      <c r="B1197" s="39">
        <v>1120.670044</v>
      </c>
      <c r="C1197" s="36">
        <f>IF(ISBLANK(B1198), "", GSPC[[#This Row],[Adj Close]]/B1198-1)</f>
        <v>-1.7645515546432122E-2</v>
      </c>
      <c r="D1197" s="37">
        <v>36003</v>
      </c>
      <c r="E1197"/>
      <c r="F1197" s="36" t="str">
        <f>IF(ISBLANK(E1198), "", Long0[[#This Row],[Adj Close]]/E1198-1)</f>
        <v/>
      </c>
      <c r="J1197" s="37">
        <v>36003</v>
      </c>
      <c r="K1197"/>
      <c r="L1197" s="36" t="str">
        <f>IF(ISBLANK(K1198),"",Long2[[#This Row],[Adj Close]]/K1198-1)</f>
        <v/>
      </c>
      <c r="M1197" s="29">
        <v>36003</v>
      </c>
      <c r="O1197" s="33" t="str">
        <f>IF(ISBLANK(N1198),"",Long3[[#This Row],[Adj Close]]/N1198-1)</f>
        <v/>
      </c>
      <c r="P1197" s="37">
        <v>36003</v>
      </c>
      <c r="R1197" s="36" t="str">
        <f>IF(ISBLANK(Q1198),"",Long4[[#This Row],[Adj Close]]/Q1198-1)</f>
        <v/>
      </c>
      <c r="V1197" s="37">
        <v>36003</v>
      </c>
      <c r="X1197" s="36" t="str">
        <f>IF(ISBLANK(W1198),"",Long6[[#This Row],[Adj Close]]/W1198-1)</f>
        <v/>
      </c>
      <c r="AH1197" s="37">
        <v>36003</v>
      </c>
      <c r="AJ1197" s="36" t="str">
        <f>IF(ISBLANK(AI1198),"",Short1[[#This Row],[Adj Close]]/AI1198-1)</f>
        <v/>
      </c>
      <c r="AK1197" s="29">
        <v>36003</v>
      </c>
      <c r="AM1197" s="33" t="str">
        <f>IF(ISBLANK(AL1198),"",Short2[[#This Row],[Adj Close]]/AL1198-1)</f>
        <v/>
      </c>
    </row>
    <row r="1198" spans="1:39" x14ac:dyDescent="0.25">
      <c r="A1198" s="37">
        <v>35996</v>
      </c>
      <c r="B1198" s="39">
        <v>1140.8000489999999</v>
      </c>
      <c r="C1198" s="36">
        <f>IF(ISBLANK(B1199), "", GSPC[[#This Row],[Adj Close]]/B1199-1)</f>
        <v>-3.8719149778807749E-2</v>
      </c>
      <c r="D1198" s="37">
        <v>35996</v>
      </c>
      <c r="E1198"/>
      <c r="F1198" s="36" t="str">
        <f>IF(ISBLANK(E1199), "", Long0[[#This Row],[Adj Close]]/E1199-1)</f>
        <v/>
      </c>
      <c r="J1198" s="37">
        <v>35996</v>
      </c>
      <c r="K1198"/>
      <c r="L1198" s="36" t="str">
        <f>IF(ISBLANK(K1199),"",Long2[[#This Row],[Adj Close]]/K1199-1)</f>
        <v/>
      </c>
      <c r="M1198" s="29">
        <v>35996</v>
      </c>
      <c r="O1198" s="33" t="str">
        <f>IF(ISBLANK(N1199),"",Long3[[#This Row],[Adj Close]]/N1199-1)</f>
        <v/>
      </c>
      <c r="P1198" s="37">
        <v>35996</v>
      </c>
      <c r="R1198" s="36" t="str">
        <f>IF(ISBLANK(Q1199),"",Long4[[#This Row],[Adj Close]]/Q1199-1)</f>
        <v/>
      </c>
      <c r="V1198" s="37">
        <v>35996</v>
      </c>
      <c r="X1198" s="36" t="str">
        <f>IF(ISBLANK(W1199),"",Long6[[#This Row],[Adj Close]]/W1199-1)</f>
        <v/>
      </c>
      <c r="AH1198" s="37">
        <v>35996</v>
      </c>
      <c r="AJ1198" s="36" t="str">
        <f>IF(ISBLANK(AI1199),"",Short1[[#This Row],[Adj Close]]/AI1199-1)</f>
        <v/>
      </c>
      <c r="AK1198" s="29">
        <v>35996</v>
      </c>
      <c r="AM1198" s="33" t="str">
        <f>IF(ISBLANK(AL1199),"",Short2[[#This Row],[Adj Close]]/AL1199-1)</f>
        <v/>
      </c>
    </row>
    <row r="1199" spans="1:39" x14ac:dyDescent="0.25">
      <c r="A1199" s="37">
        <v>35989</v>
      </c>
      <c r="B1199" s="39">
        <v>1186.75</v>
      </c>
      <c r="C1199" s="36">
        <f>IF(ISBLANK(B1200), "", GSPC[[#This Row],[Adj Close]]/B1200-1)</f>
        <v>1.9255747809687085E-2</v>
      </c>
      <c r="D1199" s="37">
        <v>35989</v>
      </c>
      <c r="E1199"/>
      <c r="F1199" s="36" t="str">
        <f>IF(ISBLANK(E1200), "", Long0[[#This Row],[Adj Close]]/E1200-1)</f>
        <v/>
      </c>
      <c r="J1199" s="37">
        <v>35989</v>
      </c>
      <c r="K1199"/>
      <c r="L1199" s="36" t="str">
        <f>IF(ISBLANK(K1200),"",Long2[[#This Row],[Adj Close]]/K1200-1)</f>
        <v/>
      </c>
      <c r="M1199" s="29">
        <v>35989</v>
      </c>
      <c r="O1199" s="33" t="str">
        <f>IF(ISBLANK(N1200),"",Long3[[#This Row],[Adj Close]]/N1200-1)</f>
        <v/>
      </c>
      <c r="P1199" s="37">
        <v>35989</v>
      </c>
      <c r="R1199" s="36" t="str">
        <f>IF(ISBLANK(Q1200),"",Long4[[#This Row],[Adj Close]]/Q1200-1)</f>
        <v/>
      </c>
      <c r="V1199" s="37">
        <v>35989</v>
      </c>
      <c r="X1199" s="36" t="str">
        <f>IF(ISBLANK(W1200),"",Long6[[#This Row],[Adj Close]]/W1200-1)</f>
        <v/>
      </c>
      <c r="AH1199" s="37">
        <v>35989</v>
      </c>
      <c r="AJ1199" s="36" t="str">
        <f>IF(ISBLANK(AI1200),"",Short1[[#This Row],[Adj Close]]/AI1200-1)</f>
        <v/>
      </c>
      <c r="AK1199" s="29">
        <v>35989</v>
      </c>
      <c r="AM1199" s="33" t="str">
        <f>IF(ISBLANK(AL1200),"",Short2[[#This Row],[Adj Close]]/AL1200-1)</f>
        <v/>
      </c>
    </row>
    <row r="1200" spans="1:39" x14ac:dyDescent="0.25">
      <c r="A1200" s="37">
        <v>35982</v>
      </c>
      <c r="B1200" s="39">
        <v>1164.329956</v>
      </c>
      <c r="C1200" s="36">
        <f>IF(ISBLANK(B1201), "", GSPC[[#This Row],[Adj Close]]/B1201-1)</f>
        <v>1.5622469350335288E-2</v>
      </c>
      <c r="D1200" s="37">
        <v>35982</v>
      </c>
      <c r="E1200"/>
      <c r="F1200" s="36" t="str">
        <f>IF(ISBLANK(E1201), "", Long0[[#This Row],[Adj Close]]/E1201-1)</f>
        <v/>
      </c>
      <c r="J1200" s="37">
        <v>35982</v>
      </c>
      <c r="K1200"/>
      <c r="L1200" s="36" t="str">
        <f>IF(ISBLANK(K1201),"",Long2[[#This Row],[Adj Close]]/K1201-1)</f>
        <v/>
      </c>
      <c r="M1200" s="29">
        <v>35982</v>
      </c>
      <c r="O1200" s="33" t="str">
        <f>IF(ISBLANK(N1201),"",Long3[[#This Row],[Adj Close]]/N1201-1)</f>
        <v/>
      </c>
      <c r="P1200" s="37">
        <v>35982</v>
      </c>
      <c r="R1200" s="36" t="str">
        <f>IF(ISBLANK(Q1201),"",Long4[[#This Row],[Adj Close]]/Q1201-1)</f>
        <v/>
      </c>
      <c r="V1200" s="37">
        <v>35982</v>
      </c>
      <c r="X1200" s="36" t="str">
        <f>IF(ISBLANK(W1201),"",Long6[[#This Row],[Adj Close]]/W1201-1)</f>
        <v/>
      </c>
      <c r="AH1200" s="37">
        <v>35982</v>
      </c>
      <c r="AJ1200" s="36" t="str">
        <f>IF(ISBLANK(AI1201),"",Short1[[#This Row],[Adj Close]]/AI1201-1)</f>
        <v/>
      </c>
      <c r="AK1200" s="29">
        <v>35982</v>
      </c>
      <c r="AM1200" s="33" t="str">
        <f>IF(ISBLANK(AL1201),"",Short2[[#This Row],[Adj Close]]/AL1201-1)</f>
        <v/>
      </c>
    </row>
    <row r="1201" spans="1:39" x14ac:dyDescent="0.25">
      <c r="A1201" s="37">
        <v>35975</v>
      </c>
      <c r="B1201" s="39">
        <v>1146.420044</v>
      </c>
      <c r="C1201" s="36">
        <f>IF(ISBLANK(B1202), "", GSPC[[#This Row],[Adj Close]]/B1202-1)</f>
        <v>1.1666160935088099E-2</v>
      </c>
      <c r="D1201" s="37">
        <v>35975</v>
      </c>
      <c r="E1201"/>
      <c r="F1201" s="36" t="str">
        <f>IF(ISBLANK(E1202), "", Long0[[#This Row],[Adj Close]]/E1202-1)</f>
        <v/>
      </c>
      <c r="J1201" s="37">
        <v>35975</v>
      </c>
      <c r="K1201"/>
      <c r="L1201" s="36" t="str">
        <f>IF(ISBLANK(K1202),"",Long2[[#This Row],[Adj Close]]/K1202-1)</f>
        <v/>
      </c>
      <c r="M1201" s="29">
        <v>35975</v>
      </c>
      <c r="O1201" s="33" t="str">
        <f>IF(ISBLANK(N1202),"",Long3[[#This Row],[Adj Close]]/N1202-1)</f>
        <v/>
      </c>
      <c r="P1201" s="37">
        <v>35975</v>
      </c>
      <c r="R1201" s="36" t="str">
        <f>IF(ISBLANK(Q1202),"",Long4[[#This Row],[Adj Close]]/Q1202-1)</f>
        <v/>
      </c>
      <c r="V1201" s="37">
        <v>35975</v>
      </c>
      <c r="X1201" s="36" t="str">
        <f>IF(ISBLANK(W1202),"",Long6[[#This Row],[Adj Close]]/W1202-1)</f>
        <v/>
      </c>
      <c r="AH1201" s="37">
        <v>35975</v>
      </c>
      <c r="AJ1201" s="36" t="str">
        <f>IF(ISBLANK(AI1202),"",Short1[[#This Row],[Adj Close]]/AI1202-1)</f>
        <v/>
      </c>
      <c r="AK1201" s="29">
        <v>35975</v>
      </c>
      <c r="AM1201" s="33" t="str">
        <f>IF(ISBLANK(AL1202),"",Short2[[#This Row],[Adj Close]]/AL1202-1)</f>
        <v/>
      </c>
    </row>
    <row r="1202" spans="1:39" x14ac:dyDescent="0.25">
      <c r="A1202" s="37">
        <v>35968</v>
      </c>
      <c r="B1202" s="39">
        <v>1133.1999510000001</v>
      </c>
      <c r="C1202" s="36">
        <f>IF(ISBLANK(B1203), "", GSPC[[#This Row],[Adj Close]]/B1203-1)</f>
        <v>2.9573366910679244E-2</v>
      </c>
      <c r="D1202" s="37">
        <v>35968</v>
      </c>
      <c r="E1202"/>
      <c r="F1202" s="36" t="str">
        <f>IF(ISBLANK(E1203), "", Long0[[#This Row],[Adj Close]]/E1203-1)</f>
        <v/>
      </c>
      <c r="J1202" s="37">
        <v>35968</v>
      </c>
      <c r="K1202"/>
      <c r="L1202" s="36" t="str">
        <f>IF(ISBLANK(K1203),"",Long2[[#This Row],[Adj Close]]/K1203-1)</f>
        <v/>
      </c>
      <c r="M1202" s="29">
        <v>35968</v>
      </c>
      <c r="O1202" s="33" t="str">
        <f>IF(ISBLANK(N1203),"",Long3[[#This Row],[Adj Close]]/N1203-1)</f>
        <v/>
      </c>
      <c r="P1202" s="37">
        <v>35968</v>
      </c>
      <c r="R1202" s="36" t="str">
        <f>IF(ISBLANK(Q1203),"",Long4[[#This Row],[Adj Close]]/Q1203-1)</f>
        <v/>
      </c>
      <c r="V1202" s="37">
        <v>35968</v>
      </c>
      <c r="X1202" s="36" t="str">
        <f>IF(ISBLANK(W1203),"",Long6[[#This Row],[Adj Close]]/W1203-1)</f>
        <v/>
      </c>
      <c r="AH1202" s="37">
        <v>35968</v>
      </c>
      <c r="AJ1202" s="36" t="str">
        <f>IF(ISBLANK(AI1203),"",Short1[[#This Row],[Adj Close]]/AI1203-1)</f>
        <v/>
      </c>
      <c r="AK1202" s="29">
        <v>35968</v>
      </c>
      <c r="AM1202" s="33" t="str">
        <f>IF(ISBLANK(AL1203),"",Short2[[#This Row],[Adj Close]]/AL1203-1)</f>
        <v/>
      </c>
    </row>
    <row r="1203" spans="1:39" x14ac:dyDescent="0.25">
      <c r="A1203" s="37">
        <v>35961</v>
      </c>
      <c r="B1203" s="39">
        <v>1100.650024</v>
      </c>
      <c r="C1203" s="36">
        <f>IF(ISBLANK(B1204), "", GSPC[[#This Row],[Adj Close]]/B1204-1)</f>
        <v>1.6472444177553225E-3</v>
      </c>
      <c r="D1203" s="37">
        <v>35961</v>
      </c>
      <c r="E1203"/>
      <c r="F1203" s="36" t="str">
        <f>IF(ISBLANK(E1204), "", Long0[[#This Row],[Adj Close]]/E1204-1)</f>
        <v/>
      </c>
      <c r="J1203" s="37">
        <v>35961</v>
      </c>
      <c r="K1203"/>
      <c r="L1203" s="36" t="str">
        <f>IF(ISBLANK(K1204),"",Long2[[#This Row],[Adj Close]]/K1204-1)</f>
        <v/>
      </c>
      <c r="M1203" s="29">
        <v>35961</v>
      </c>
      <c r="O1203" s="33" t="str">
        <f>IF(ISBLANK(N1204),"",Long3[[#This Row],[Adj Close]]/N1204-1)</f>
        <v/>
      </c>
      <c r="P1203" s="37">
        <v>35961</v>
      </c>
      <c r="R1203" s="36" t="str">
        <f>IF(ISBLANK(Q1204),"",Long4[[#This Row],[Adj Close]]/Q1204-1)</f>
        <v/>
      </c>
      <c r="V1203" s="37">
        <v>35961</v>
      </c>
      <c r="X1203" s="36" t="str">
        <f>IF(ISBLANK(W1204),"",Long6[[#This Row],[Adj Close]]/W1204-1)</f>
        <v/>
      </c>
      <c r="AH1203" s="37">
        <v>35961</v>
      </c>
      <c r="AJ1203" s="36" t="str">
        <f>IF(ISBLANK(AI1204),"",Short1[[#This Row],[Adj Close]]/AI1204-1)</f>
        <v/>
      </c>
      <c r="AK1203" s="29">
        <v>35961</v>
      </c>
      <c r="AM1203" s="33" t="str">
        <f>IF(ISBLANK(AL1204),"",Short2[[#This Row],[Adj Close]]/AL1204-1)</f>
        <v/>
      </c>
    </row>
    <row r="1204" spans="1:39" x14ac:dyDescent="0.25">
      <c r="A1204" s="37">
        <v>35954</v>
      </c>
      <c r="B1204" s="39">
        <v>1098.839966</v>
      </c>
      <c r="C1204" s="36">
        <f>IF(ISBLANK(B1205), "", GSPC[[#This Row],[Adj Close]]/B1205-1)</f>
        <v>-1.3484656242498949E-2</v>
      </c>
      <c r="D1204" s="37">
        <v>35954</v>
      </c>
      <c r="E1204"/>
      <c r="F1204" s="36" t="str">
        <f>IF(ISBLANK(E1205), "", Long0[[#This Row],[Adj Close]]/E1205-1)</f>
        <v/>
      </c>
      <c r="J1204" s="37">
        <v>35954</v>
      </c>
      <c r="K1204"/>
      <c r="L1204" s="36" t="str">
        <f>IF(ISBLANK(K1205),"",Long2[[#This Row],[Adj Close]]/K1205-1)</f>
        <v/>
      </c>
      <c r="M1204" s="29">
        <v>35954</v>
      </c>
      <c r="O1204" s="33" t="str">
        <f>IF(ISBLANK(N1205),"",Long3[[#This Row],[Adj Close]]/N1205-1)</f>
        <v/>
      </c>
      <c r="P1204" s="37">
        <v>35954</v>
      </c>
      <c r="R1204" s="36" t="str">
        <f>IF(ISBLANK(Q1205),"",Long4[[#This Row],[Adj Close]]/Q1205-1)</f>
        <v/>
      </c>
      <c r="V1204" s="37">
        <v>35954</v>
      </c>
      <c r="X1204" s="36" t="str">
        <f>IF(ISBLANK(W1205),"",Long6[[#This Row],[Adj Close]]/W1205-1)</f>
        <v/>
      </c>
      <c r="AH1204" s="37">
        <v>35954</v>
      </c>
      <c r="AJ1204" s="36" t="str">
        <f>IF(ISBLANK(AI1205),"",Short1[[#This Row],[Adj Close]]/AI1205-1)</f>
        <v/>
      </c>
      <c r="AK1204" s="29">
        <v>35954</v>
      </c>
      <c r="AM1204" s="33" t="str">
        <f>IF(ISBLANK(AL1205),"",Short2[[#This Row],[Adj Close]]/AL1205-1)</f>
        <v/>
      </c>
    </row>
    <row r="1205" spans="1:39" x14ac:dyDescent="0.25">
      <c r="A1205" s="37">
        <v>35947</v>
      </c>
      <c r="B1205" s="39">
        <v>1113.8599850000001</v>
      </c>
      <c r="C1205" s="36">
        <f>IF(ISBLANK(B1206), "", GSPC[[#This Row],[Adj Close]]/B1206-1)</f>
        <v>2.1121761739402611E-2</v>
      </c>
      <c r="D1205" s="37">
        <v>35947</v>
      </c>
      <c r="E1205"/>
      <c r="F1205" s="36" t="str">
        <f>IF(ISBLANK(E1206), "", Long0[[#This Row],[Adj Close]]/E1206-1)</f>
        <v/>
      </c>
      <c r="J1205" s="37">
        <v>35947</v>
      </c>
      <c r="K1205"/>
      <c r="L1205" s="36" t="str">
        <f>IF(ISBLANK(K1206),"",Long2[[#This Row],[Adj Close]]/K1206-1)</f>
        <v/>
      </c>
      <c r="M1205" s="29">
        <v>35947</v>
      </c>
      <c r="O1205" s="33" t="str">
        <f>IF(ISBLANK(N1206),"",Long3[[#This Row],[Adj Close]]/N1206-1)</f>
        <v/>
      </c>
      <c r="P1205" s="37">
        <v>35947</v>
      </c>
      <c r="R1205" s="36" t="str">
        <f>IF(ISBLANK(Q1206),"",Long4[[#This Row],[Adj Close]]/Q1206-1)</f>
        <v/>
      </c>
      <c r="V1205" s="37">
        <v>35947</v>
      </c>
      <c r="X1205" s="36" t="str">
        <f>IF(ISBLANK(W1206),"",Long6[[#This Row],[Adj Close]]/W1206-1)</f>
        <v/>
      </c>
      <c r="AH1205" s="37">
        <v>35947</v>
      </c>
      <c r="AJ1205" s="36" t="str">
        <f>IF(ISBLANK(AI1206),"",Short1[[#This Row],[Adj Close]]/AI1206-1)</f>
        <v/>
      </c>
      <c r="AK1205" s="29">
        <v>35947</v>
      </c>
      <c r="AM1205" s="33" t="str">
        <f>IF(ISBLANK(AL1206),"",Short2[[#This Row],[Adj Close]]/AL1206-1)</f>
        <v/>
      </c>
    </row>
    <row r="1206" spans="1:39" x14ac:dyDescent="0.25">
      <c r="A1206" s="37">
        <v>35940</v>
      </c>
      <c r="B1206" s="39">
        <v>1090.8199460000001</v>
      </c>
      <c r="C1206" s="36">
        <f>IF(ISBLANK(B1207), "", GSPC[[#This Row],[Adj Close]]/B1207-1)</f>
        <v>-1.7695233111350794E-2</v>
      </c>
      <c r="D1206" s="37">
        <v>35940</v>
      </c>
      <c r="E1206"/>
      <c r="F1206" s="36" t="str">
        <f>IF(ISBLANK(E1207), "", Long0[[#This Row],[Adj Close]]/E1207-1)</f>
        <v/>
      </c>
      <c r="J1206" s="37">
        <v>35940</v>
      </c>
      <c r="K1206"/>
      <c r="L1206" s="36" t="str">
        <f>IF(ISBLANK(K1207),"",Long2[[#This Row],[Adj Close]]/K1207-1)</f>
        <v/>
      </c>
      <c r="M1206" s="29">
        <v>35940</v>
      </c>
      <c r="O1206" s="33" t="str">
        <f>IF(ISBLANK(N1207),"",Long3[[#This Row],[Adj Close]]/N1207-1)</f>
        <v/>
      </c>
      <c r="P1206" s="37">
        <v>35940</v>
      </c>
      <c r="R1206" s="36" t="str">
        <f>IF(ISBLANK(Q1207),"",Long4[[#This Row],[Adj Close]]/Q1207-1)</f>
        <v/>
      </c>
      <c r="V1206" s="37">
        <v>35940</v>
      </c>
      <c r="X1206" s="36" t="str">
        <f>IF(ISBLANK(W1207),"",Long6[[#This Row],[Adj Close]]/W1207-1)</f>
        <v/>
      </c>
      <c r="AH1206" s="37">
        <v>35940</v>
      </c>
      <c r="AJ1206" s="36" t="str">
        <f>IF(ISBLANK(AI1207),"",Short1[[#This Row],[Adj Close]]/AI1207-1)</f>
        <v/>
      </c>
      <c r="AK1206" s="29">
        <v>35940</v>
      </c>
      <c r="AM1206" s="33" t="str">
        <f>IF(ISBLANK(AL1207),"",Short2[[#This Row],[Adj Close]]/AL1207-1)</f>
        <v/>
      </c>
    </row>
    <row r="1207" spans="1:39" x14ac:dyDescent="0.25">
      <c r="A1207" s="37">
        <v>35933</v>
      </c>
      <c r="B1207" s="39">
        <v>1110.469971</v>
      </c>
      <c r="C1207" s="36">
        <f>IF(ISBLANK(B1208), "", GSPC[[#This Row],[Adj Close]]/B1208-1)</f>
        <v>1.5693550561335368E-3</v>
      </c>
      <c r="D1207" s="37">
        <v>35933</v>
      </c>
      <c r="E1207"/>
      <c r="F1207" s="36" t="str">
        <f>IF(ISBLANK(E1208), "", Long0[[#This Row],[Adj Close]]/E1208-1)</f>
        <v/>
      </c>
      <c r="J1207" s="37">
        <v>35933</v>
      </c>
      <c r="K1207"/>
      <c r="L1207" s="36" t="str">
        <f>IF(ISBLANK(K1208),"",Long2[[#This Row],[Adj Close]]/K1208-1)</f>
        <v/>
      </c>
      <c r="M1207" s="29">
        <v>35933</v>
      </c>
      <c r="O1207" s="33" t="str">
        <f>IF(ISBLANK(N1208),"",Long3[[#This Row],[Adj Close]]/N1208-1)</f>
        <v/>
      </c>
      <c r="P1207" s="37">
        <v>35933</v>
      </c>
      <c r="R1207" s="36" t="str">
        <f>IF(ISBLANK(Q1208),"",Long4[[#This Row],[Adj Close]]/Q1208-1)</f>
        <v/>
      </c>
      <c r="V1207" s="37">
        <v>35933</v>
      </c>
      <c r="X1207" s="36" t="str">
        <f>IF(ISBLANK(W1208),"",Long6[[#This Row],[Adj Close]]/W1208-1)</f>
        <v/>
      </c>
      <c r="AH1207" s="37">
        <v>35933</v>
      </c>
      <c r="AJ1207" s="36" t="str">
        <f>IF(ISBLANK(AI1208),"",Short1[[#This Row],[Adj Close]]/AI1208-1)</f>
        <v/>
      </c>
      <c r="AK1207" s="29">
        <v>35933</v>
      </c>
      <c r="AM1207" s="33" t="str">
        <f>IF(ISBLANK(AL1208),"",Short2[[#This Row],[Adj Close]]/AL1208-1)</f>
        <v/>
      </c>
    </row>
    <row r="1208" spans="1:39" x14ac:dyDescent="0.25">
      <c r="A1208" s="37">
        <v>35926</v>
      </c>
      <c r="B1208" s="39">
        <v>1108.7299800000001</v>
      </c>
      <c r="C1208" s="36">
        <f>IF(ISBLANK(B1209), "", GSPC[[#This Row],[Adj Close]]/B1209-1)</f>
        <v>5.3239210931321779E-4</v>
      </c>
      <c r="D1208" s="37">
        <v>35926</v>
      </c>
      <c r="E1208"/>
      <c r="F1208" s="36" t="str">
        <f>IF(ISBLANK(E1209), "", Long0[[#This Row],[Adj Close]]/E1209-1)</f>
        <v/>
      </c>
      <c r="J1208" s="37">
        <v>35926</v>
      </c>
      <c r="K1208"/>
      <c r="L1208" s="36" t="str">
        <f>IF(ISBLANK(K1209),"",Long2[[#This Row],[Adj Close]]/K1209-1)</f>
        <v/>
      </c>
      <c r="M1208" s="29">
        <v>35926</v>
      </c>
      <c r="O1208" s="33" t="str">
        <f>IF(ISBLANK(N1209),"",Long3[[#This Row],[Adj Close]]/N1209-1)</f>
        <v/>
      </c>
      <c r="P1208" s="37">
        <v>35926</v>
      </c>
      <c r="R1208" s="36" t="str">
        <f>IF(ISBLANK(Q1209),"",Long4[[#This Row],[Adj Close]]/Q1209-1)</f>
        <v/>
      </c>
      <c r="V1208" s="37">
        <v>35926</v>
      </c>
      <c r="X1208" s="36" t="str">
        <f>IF(ISBLANK(W1209),"",Long6[[#This Row],[Adj Close]]/W1209-1)</f>
        <v/>
      </c>
      <c r="AH1208" s="37">
        <v>35926</v>
      </c>
      <c r="AJ1208" s="36" t="str">
        <f>IF(ISBLANK(AI1209),"",Short1[[#This Row],[Adj Close]]/AI1209-1)</f>
        <v/>
      </c>
      <c r="AK1208" s="29">
        <v>35926</v>
      </c>
      <c r="AM1208" s="33" t="str">
        <f>IF(ISBLANK(AL1209),"",Short2[[#This Row],[Adj Close]]/AL1209-1)</f>
        <v/>
      </c>
    </row>
    <row r="1209" spans="1:39" x14ac:dyDescent="0.25">
      <c r="A1209" s="37">
        <v>35919</v>
      </c>
      <c r="B1209" s="39">
        <v>1108.1400149999999</v>
      </c>
      <c r="C1209" s="36">
        <f>IF(ISBLANK(B1210), "", GSPC[[#This Row],[Adj Close]]/B1210-1)</f>
        <v>-1.1471886708296242E-2</v>
      </c>
      <c r="D1209" s="37">
        <v>35919</v>
      </c>
      <c r="E1209"/>
      <c r="F1209" s="36" t="str">
        <f>IF(ISBLANK(E1210), "", Long0[[#This Row],[Adj Close]]/E1210-1)</f>
        <v/>
      </c>
      <c r="J1209" s="37">
        <v>35919</v>
      </c>
      <c r="K1209"/>
      <c r="L1209" s="36" t="str">
        <f>IF(ISBLANK(K1210),"",Long2[[#This Row],[Adj Close]]/K1210-1)</f>
        <v/>
      </c>
      <c r="M1209" s="29">
        <v>35919</v>
      </c>
      <c r="O1209" s="33" t="str">
        <f>IF(ISBLANK(N1210),"",Long3[[#This Row],[Adj Close]]/N1210-1)</f>
        <v/>
      </c>
      <c r="P1209" s="37">
        <v>35919</v>
      </c>
      <c r="R1209" s="36" t="str">
        <f>IF(ISBLANK(Q1210),"",Long4[[#This Row],[Adj Close]]/Q1210-1)</f>
        <v/>
      </c>
      <c r="V1209" s="37">
        <v>35919</v>
      </c>
      <c r="X1209" s="36" t="str">
        <f>IF(ISBLANK(W1210),"",Long6[[#This Row],[Adj Close]]/W1210-1)</f>
        <v/>
      </c>
      <c r="AH1209" s="37">
        <v>35919</v>
      </c>
      <c r="AJ1209" s="36" t="str">
        <f>IF(ISBLANK(AI1210),"",Short1[[#This Row],[Adj Close]]/AI1210-1)</f>
        <v/>
      </c>
      <c r="AK1209" s="29">
        <v>35919</v>
      </c>
      <c r="AM1209" s="33" t="str">
        <f>IF(ISBLANK(AL1210),"",Short2[[#This Row],[Adj Close]]/AL1210-1)</f>
        <v/>
      </c>
    </row>
    <row r="1210" spans="1:39" x14ac:dyDescent="0.25">
      <c r="A1210" s="37">
        <v>35912</v>
      </c>
      <c r="B1210" s="39">
        <v>1121</v>
      </c>
      <c r="C1210" s="36">
        <f>IF(ISBLANK(B1211), "", GSPC[[#This Row],[Adj Close]]/B1211-1)</f>
        <v>1.1824149937919026E-2</v>
      </c>
      <c r="D1210" s="37">
        <v>35912</v>
      </c>
      <c r="E1210"/>
      <c r="F1210" s="36" t="str">
        <f>IF(ISBLANK(E1211), "", Long0[[#This Row],[Adj Close]]/E1211-1)</f>
        <v/>
      </c>
      <c r="J1210" s="37">
        <v>35912</v>
      </c>
      <c r="K1210"/>
      <c r="L1210" s="36" t="str">
        <f>IF(ISBLANK(K1211),"",Long2[[#This Row],[Adj Close]]/K1211-1)</f>
        <v/>
      </c>
      <c r="M1210" s="29">
        <v>35912</v>
      </c>
      <c r="O1210" s="33" t="str">
        <f>IF(ISBLANK(N1211),"",Long3[[#This Row],[Adj Close]]/N1211-1)</f>
        <v/>
      </c>
      <c r="P1210" s="37">
        <v>35912</v>
      </c>
      <c r="R1210" s="36" t="str">
        <f>IF(ISBLANK(Q1211),"",Long4[[#This Row],[Adj Close]]/Q1211-1)</f>
        <v/>
      </c>
      <c r="V1210" s="37">
        <v>35912</v>
      </c>
      <c r="X1210" s="36" t="str">
        <f>IF(ISBLANK(W1211),"",Long6[[#This Row],[Adj Close]]/W1211-1)</f>
        <v/>
      </c>
      <c r="AH1210" s="37">
        <v>35912</v>
      </c>
      <c r="AJ1210" s="36" t="str">
        <f>IF(ISBLANK(AI1211),"",Short1[[#This Row],[Adj Close]]/AI1211-1)</f>
        <v/>
      </c>
      <c r="AK1210" s="29">
        <v>35912</v>
      </c>
      <c r="AM1210" s="33" t="str">
        <f>IF(ISBLANK(AL1211),"",Short2[[#This Row],[Adj Close]]/AL1211-1)</f>
        <v/>
      </c>
    </row>
    <row r="1211" spans="1:39" x14ac:dyDescent="0.25">
      <c r="A1211" s="37">
        <v>35905</v>
      </c>
      <c r="B1211" s="39">
        <v>1107.900024</v>
      </c>
      <c r="C1211" s="36">
        <f>IF(ISBLANK(B1212), "", GSPC[[#This Row],[Adj Close]]/B1212-1)</f>
        <v>-1.3200038640801881E-2</v>
      </c>
      <c r="D1211" s="37">
        <v>35905</v>
      </c>
      <c r="E1211"/>
      <c r="F1211" s="36" t="str">
        <f>IF(ISBLANK(E1212), "", Long0[[#This Row],[Adj Close]]/E1212-1)</f>
        <v/>
      </c>
      <c r="J1211" s="37">
        <v>35905</v>
      </c>
      <c r="K1211"/>
      <c r="L1211" s="36" t="str">
        <f>IF(ISBLANK(K1212),"",Long2[[#This Row],[Adj Close]]/K1212-1)</f>
        <v/>
      </c>
      <c r="M1211" s="29">
        <v>35905</v>
      </c>
      <c r="O1211" s="33" t="str">
        <f>IF(ISBLANK(N1212),"",Long3[[#This Row],[Adj Close]]/N1212-1)</f>
        <v/>
      </c>
      <c r="P1211" s="37">
        <v>35905</v>
      </c>
      <c r="R1211" s="36" t="str">
        <f>IF(ISBLANK(Q1212),"",Long4[[#This Row],[Adj Close]]/Q1212-1)</f>
        <v/>
      </c>
      <c r="V1211" s="37">
        <v>35905</v>
      </c>
      <c r="X1211" s="36" t="str">
        <f>IF(ISBLANK(W1212),"",Long6[[#This Row],[Adj Close]]/W1212-1)</f>
        <v/>
      </c>
      <c r="AH1211" s="37">
        <v>35905</v>
      </c>
      <c r="AJ1211" s="36" t="str">
        <f>IF(ISBLANK(AI1212),"",Short1[[#This Row],[Adj Close]]/AI1212-1)</f>
        <v/>
      </c>
      <c r="AK1211" s="29">
        <v>35905</v>
      </c>
      <c r="AM1211" s="33" t="str">
        <f>IF(ISBLANK(AL1212),"",Short2[[#This Row],[Adj Close]]/AL1212-1)</f>
        <v/>
      </c>
    </row>
    <row r="1212" spans="1:39" x14ac:dyDescent="0.25">
      <c r="A1212" s="37">
        <v>35898</v>
      </c>
      <c r="B1212" s="39">
        <v>1122.719971</v>
      </c>
      <c r="C1212" s="36">
        <f>IF(ISBLANK(B1213), "", GSPC[[#This Row],[Adj Close]]/B1213-1)</f>
        <v>1.0849241019054601E-2</v>
      </c>
      <c r="D1212" s="37">
        <v>35898</v>
      </c>
      <c r="E1212"/>
      <c r="F1212" s="36" t="str">
        <f>IF(ISBLANK(E1213), "", Long0[[#This Row],[Adj Close]]/E1213-1)</f>
        <v/>
      </c>
      <c r="J1212" s="37">
        <v>35898</v>
      </c>
      <c r="K1212"/>
      <c r="L1212" s="36" t="str">
        <f>IF(ISBLANK(K1213),"",Long2[[#This Row],[Adj Close]]/K1213-1)</f>
        <v/>
      </c>
      <c r="M1212" s="29">
        <v>35898</v>
      </c>
      <c r="O1212" s="33" t="str">
        <f>IF(ISBLANK(N1213),"",Long3[[#This Row],[Adj Close]]/N1213-1)</f>
        <v/>
      </c>
      <c r="P1212" s="37">
        <v>35898</v>
      </c>
      <c r="R1212" s="36" t="str">
        <f>IF(ISBLANK(Q1213),"",Long4[[#This Row],[Adj Close]]/Q1213-1)</f>
        <v/>
      </c>
      <c r="V1212" s="37">
        <v>35898</v>
      </c>
      <c r="X1212" s="36" t="str">
        <f>IF(ISBLANK(W1213),"",Long6[[#This Row],[Adj Close]]/W1213-1)</f>
        <v/>
      </c>
      <c r="AH1212" s="37">
        <v>35898</v>
      </c>
      <c r="AJ1212" s="36" t="str">
        <f>IF(ISBLANK(AI1213),"",Short1[[#This Row],[Adj Close]]/AI1213-1)</f>
        <v/>
      </c>
      <c r="AK1212" s="29">
        <v>35898</v>
      </c>
      <c r="AM1212" s="33" t="str">
        <f>IF(ISBLANK(AL1213),"",Short2[[#This Row],[Adj Close]]/AL1213-1)</f>
        <v/>
      </c>
    </row>
    <row r="1213" spans="1:39" x14ac:dyDescent="0.25">
      <c r="A1213" s="37">
        <v>35891</v>
      </c>
      <c r="B1213" s="39">
        <v>1110.670044</v>
      </c>
      <c r="C1213" s="36">
        <f>IF(ISBLANK(B1214), "", GSPC[[#This Row],[Adj Close]]/B1214-1)</f>
        <v>-1.0715157677957388E-2</v>
      </c>
      <c r="D1213" s="37">
        <v>35891</v>
      </c>
      <c r="E1213"/>
      <c r="F1213" s="36" t="str">
        <f>IF(ISBLANK(E1214), "", Long0[[#This Row],[Adj Close]]/E1214-1)</f>
        <v/>
      </c>
      <c r="J1213" s="37">
        <v>35891</v>
      </c>
      <c r="K1213"/>
      <c r="L1213" s="36" t="str">
        <f>IF(ISBLANK(K1214),"",Long2[[#This Row],[Adj Close]]/K1214-1)</f>
        <v/>
      </c>
      <c r="M1213" s="29">
        <v>35891</v>
      </c>
      <c r="O1213" s="33" t="str">
        <f>IF(ISBLANK(N1214),"",Long3[[#This Row],[Adj Close]]/N1214-1)</f>
        <v/>
      </c>
      <c r="P1213" s="37">
        <v>35891</v>
      </c>
      <c r="R1213" s="36" t="str">
        <f>IF(ISBLANK(Q1214),"",Long4[[#This Row],[Adj Close]]/Q1214-1)</f>
        <v/>
      </c>
      <c r="V1213" s="37">
        <v>35891</v>
      </c>
      <c r="X1213" s="36" t="str">
        <f>IF(ISBLANK(W1214),"",Long6[[#This Row],[Adj Close]]/W1214-1)</f>
        <v/>
      </c>
      <c r="AH1213" s="37">
        <v>35891</v>
      </c>
      <c r="AJ1213" s="36" t="str">
        <f>IF(ISBLANK(AI1214),"",Short1[[#This Row],[Adj Close]]/AI1214-1)</f>
        <v/>
      </c>
      <c r="AK1213" s="29">
        <v>35891</v>
      </c>
      <c r="AM1213" s="33" t="str">
        <f>IF(ISBLANK(AL1214),"",Short2[[#This Row],[Adj Close]]/AL1214-1)</f>
        <v/>
      </c>
    </row>
    <row r="1214" spans="1:39" x14ac:dyDescent="0.25">
      <c r="A1214" s="37">
        <v>35884</v>
      </c>
      <c r="B1214" s="39">
        <v>1122.6999510000001</v>
      </c>
      <c r="C1214" s="36">
        <f>IF(ISBLANK(B1215), "", GSPC[[#This Row],[Adj Close]]/B1215-1)</f>
        <v>2.4884988194893598E-2</v>
      </c>
      <c r="D1214" s="37">
        <v>35884</v>
      </c>
      <c r="E1214"/>
      <c r="F1214" s="36" t="str">
        <f>IF(ISBLANK(E1215), "", Long0[[#This Row],[Adj Close]]/E1215-1)</f>
        <v/>
      </c>
      <c r="J1214" s="37">
        <v>35884</v>
      </c>
      <c r="K1214"/>
      <c r="L1214" s="36" t="str">
        <f>IF(ISBLANK(K1215),"",Long2[[#This Row],[Adj Close]]/K1215-1)</f>
        <v/>
      </c>
      <c r="M1214" s="29">
        <v>35884</v>
      </c>
      <c r="O1214" s="33" t="str">
        <f>IF(ISBLANK(N1215),"",Long3[[#This Row],[Adj Close]]/N1215-1)</f>
        <v/>
      </c>
      <c r="P1214" s="37">
        <v>35884</v>
      </c>
      <c r="R1214" s="36" t="str">
        <f>IF(ISBLANK(Q1215),"",Long4[[#This Row],[Adj Close]]/Q1215-1)</f>
        <v/>
      </c>
      <c r="V1214" s="37">
        <v>35884</v>
      </c>
      <c r="X1214" s="36" t="str">
        <f>IF(ISBLANK(W1215),"",Long6[[#This Row],[Adj Close]]/W1215-1)</f>
        <v/>
      </c>
      <c r="AH1214" s="37">
        <v>35884</v>
      </c>
      <c r="AJ1214" s="36" t="str">
        <f>IF(ISBLANK(AI1215),"",Short1[[#This Row],[Adj Close]]/AI1215-1)</f>
        <v/>
      </c>
      <c r="AK1214" s="29">
        <v>35884</v>
      </c>
      <c r="AM1214" s="33" t="str">
        <f>IF(ISBLANK(AL1215),"",Short2[[#This Row],[Adj Close]]/AL1215-1)</f>
        <v/>
      </c>
    </row>
    <row r="1215" spans="1:39" x14ac:dyDescent="0.25">
      <c r="A1215" s="37">
        <v>35877</v>
      </c>
      <c r="B1215" s="39">
        <v>1095.4399410000001</v>
      </c>
      <c r="C1215" s="36">
        <f>IF(ISBLANK(B1216), "", GSPC[[#This Row],[Adj Close]]/B1216-1)</f>
        <v>-3.3844871401136345E-3</v>
      </c>
      <c r="D1215" s="37">
        <v>35877</v>
      </c>
      <c r="E1215"/>
      <c r="F1215" s="36" t="str">
        <f>IF(ISBLANK(E1216), "", Long0[[#This Row],[Adj Close]]/E1216-1)</f>
        <v/>
      </c>
      <c r="J1215" s="37">
        <v>35877</v>
      </c>
      <c r="K1215"/>
      <c r="L1215" s="36" t="str">
        <f>IF(ISBLANK(K1216),"",Long2[[#This Row],[Adj Close]]/K1216-1)</f>
        <v/>
      </c>
      <c r="M1215" s="29">
        <v>35877</v>
      </c>
      <c r="O1215" s="33" t="str">
        <f>IF(ISBLANK(N1216),"",Long3[[#This Row],[Adj Close]]/N1216-1)</f>
        <v/>
      </c>
      <c r="P1215" s="37">
        <v>35877</v>
      </c>
      <c r="R1215" s="36" t="str">
        <f>IF(ISBLANK(Q1216),"",Long4[[#This Row],[Adj Close]]/Q1216-1)</f>
        <v/>
      </c>
      <c r="V1215" s="37">
        <v>35877</v>
      </c>
      <c r="X1215" s="36" t="str">
        <f>IF(ISBLANK(W1216),"",Long6[[#This Row],[Adj Close]]/W1216-1)</f>
        <v/>
      </c>
      <c r="AH1215" s="37">
        <v>35877</v>
      </c>
      <c r="AJ1215" s="36" t="str">
        <f>IF(ISBLANK(AI1216),"",Short1[[#This Row],[Adj Close]]/AI1216-1)</f>
        <v/>
      </c>
      <c r="AK1215" s="29">
        <v>35877</v>
      </c>
      <c r="AM1215" s="33" t="str">
        <f>IF(ISBLANK(AL1216),"",Short2[[#This Row],[Adj Close]]/AL1216-1)</f>
        <v/>
      </c>
    </row>
    <row r="1216" spans="1:39" x14ac:dyDescent="0.25">
      <c r="A1216" s="37">
        <v>35870</v>
      </c>
      <c r="B1216" s="39">
        <v>1099.160034</v>
      </c>
      <c r="C1216" s="36">
        <f>IF(ISBLANK(B1217), "", GSPC[[#This Row],[Adj Close]]/B1217-1)</f>
        <v>2.8588586508481839E-2</v>
      </c>
      <c r="D1216" s="37">
        <v>35870</v>
      </c>
      <c r="E1216"/>
      <c r="F1216" s="36" t="str">
        <f>IF(ISBLANK(E1217), "", Long0[[#This Row],[Adj Close]]/E1217-1)</f>
        <v/>
      </c>
      <c r="J1216" s="37">
        <v>35870</v>
      </c>
      <c r="K1216"/>
      <c r="L1216" s="36" t="str">
        <f>IF(ISBLANK(K1217),"",Long2[[#This Row],[Adj Close]]/K1217-1)</f>
        <v/>
      </c>
      <c r="M1216" s="29">
        <v>35870</v>
      </c>
      <c r="O1216" s="33" t="str">
        <f>IF(ISBLANK(N1217),"",Long3[[#This Row],[Adj Close]]/N1217-1)</f>
        <v/>
      </c>
      <c r="P1216" s="37">
        <v>35870</v>
      </c>
      <c r="R1216" s="36" t="str">
        <f>IF(ISBLANK(Q1217),"",Long4[[#This Row],[Adj Close]]/Q1217-1)</f>
        <v/>
      </c>
      <c r="V1216" s="37">
        <v>35870</v>
      </c>
      <c r="X1216" s="36" t="str">
        <f>IF(ISBLANK(W1217),"",Long6[[#This Row],[Adj Close]]/W1217-1)</f>
        <v/>
      </c>
      <c r="AH1216" s="37">
        <v>35870</v>
      </c>
      <c r="AJ1216" s="36" t="str">
        <f>IF(ISBLANK(AI1217),"",Short1[[#This Row],[Adj Close]]/AI1217-1)</f>
        <v/>
      </c>
      <c r="AK1216" s="29">
        <v>35870</v>
      </c>
      <c r="AM1216" s="33" t="str">
        <f>IF(ISBLANK(AL1217),"",Short2[[#This Row],[Adj Close]]/AL1217-1)</f>
        <v/>
      </c>
    </row>
    <row r="1217" spans="1:39" x14ac:dyDescent="0.25">
      <c r="A1217" s="37">
        <v>35863</v>
      </c>
      <c r="B1217" s="39">
        <v>1068.6099850000001</v>
      </c>
      <c r="C1217" s="36">
        <f>IF(ISBLANK(B1218), "", GSPC[[#This Row],[Adj Close]]/B1218-1)</f>
        <v>1.2238483571948677E-2</v>
      </c>
      <c r="D1217" s="37">
        <v>35863</v>
      </c>
      <c r="E1217"/>
      <c r="F1217" s="36" t="str">
        <f>IF(ISBLANK(E1218), "", Long0[[#This Row],[Adj Close]]/E1218-1)</f>
        <v/>
      </c>
      <c r="J1217" s="37">
        <v>35863</v>
      </c>
      <c r="K1217"/>
      <c r="L1217" s="36" t="str">
        <f>IF(ISBLANK(K1218),"",Long2[[#This Row],[Adj Close]]/K1218-1)</f>
        <v/>
      </c>
      <c r="M1217" s="29">
        <v>35863</v>
      </c>
      <c r="O1217" s="33" t="str">
        <f>IF(ISBLANK(N1218),"",Long3[[#This Row],[Adj Close]]/N1218-1)</f>
        <v/>
      </c>
      <c r="P1217" s="37">
        <v>35863</v>
      </c>
      <c r="R1217" s="36" t="str">
        <f>IF(ISBLANK(Q1218),"",Long4[[#This Row],[Adj Close]]/Q1218-1)</f>
        <v/>
      </c>
      <c r="V1217" s="37">
        <v>35863</v>
      </c>
      <c r="X1217" s="36" t="str">
        <f>IF(ISBLANK(W1218),"",Long6[[#This Row],[Adj Close]]/W1218-1)</f>
        <v/>
      </c>
      <c r="AH1217" s="37">
        <v>35863</v>
      </c>
      <c r="AJ1217" s="36" t="str">
        <f>IF(ISBLANK(AI1218),"",Short1[[#This Row],[Adj Close]]/AI1218-1)</f>
        <v/>
      </c>
      <c r="AK1217" s="29">
        <v>35863</v>
      </c>
      <c r="AM1217" s="33" t="str">
        <f>IF(ISBLANK(AL1218),"",Short2[[#This Row],[Adj Close]]/AL1218-1)</f>
        <v/>
      </c>
    </row>
    <row r="1218" spans="1:39" x14ac:dyDescent="0.25">
      <c r="A1218" s="37">
        <v>35856</v>
      </c>
      <c r="B1218" s="39">
        <v>1055.6899410000001</v>
      </c>
      <c r="C1218" s="36">
        <f>IF(ISBLANK(B1219), "", GSPC[[#This Row],[Adj Close]]/B1219-1)</f>
        <v>6.0513991706669934E-3</v>
      </c>
      <c r="D1218" s="37">
        <v>35856</v>
      </c>
      <c r="E1218"/>
      <c r="F1218" s="36" t="str">
        <f>IF(ISBLANK(E1219), "", Long0[[#This Row],[Adj Close]]/E1219-1)</f>
        <v/>
      </c>
      <c r="J1218" s="37">
        <v>35856</v>
      </c>
      <c r="K1218"/>
      <c r="L1218" s="36" t="str">
        <f>IF(ISBLANK(K1219),"",Long2[[#This Row],[Adj Close]]/K1219-1)</f>
        <v/>
      </c>
      <c r="M1218" s="29">
        <v>35856</v>
      </c>
      <c r="O1218" s="33" t="str">
        <f>IF(ISBLANK(N1219),"",Long3[[#This Row],[Adj Close]]/N1219-1)</f>
        <v/>
      </c>
      <c r="P1218" s="37">
        <v>35856</v>
      </c>
      <c r="R1218" s="36" t="str">
        <f>IF(ISBLANK(Q1219),"",Long4[[#This Row],[Adj Close]]/Q1219-1)</f>
        <v/>
      </c>
      <c r="V1218" s="37">
        <v>35856</v>
      </c>
      <c r="X1218" s="36" t="str">
        <f>IF(ISBLANK(W1219),"",Long6[[#This Row],[Adj Close]]/W1219-1)</f>
        <v/>
      </c>
      <c r="AH1218" s="37">
        <v>35856</v>
      </c>
      <c r="AJ1218" s="36" t="str">
        <f>IF(ISBLANK(AI1219),"",Short1[[#This Row],[Adj Close]]/AI1219-1)</f>
        <v/>
      </c>
      <c r="AK1218" s="29">
        <v>35856</v>
      </c>
      <c r="AM1218" s="33" t="str">
        <f>IF(ISBLANK(AL1219),"",Short2[[#This Row],[Adj Close]]/AL1219-1)</f>
        <v/>
      </c>
    </row>
    <row r="1219" spans="1:39" x14ac:dyDescent="0.25">
      <c r="A1219" s="37">
        <v>35849</v>
      </c>
      <c r="B1219" s="39">
        <v>1049.339966</v>
      </c>
      <c r="C1219" s="36">
        <f>IF(ISBLANK(B1220), "", GSPC[[#This Row],[Adj Close]]/B1220-1)</f>
        <v>1.4629529370777439E-2</v>
      </c>
      <c r="D1219" s="37">
        <v>35849</v>
      </c>
      <c r="E1219"/>
      <c r="F1219" s="36" t="str">
        <f>IF(ISBLANK(E1220), "", Long0[[#This Row],[Adj Close]]/E1220-1)</f>
        <v/>
      </c>
      <c r="J1219" s="37">
        <v>35849</v>
      </c>
      <c r="K1219"/>
      <c r="L1219" s="36" t="str">
        <f>IF(ISBLANK(K1220),"",Long2[[#This Row],[Adj Close]]/K1220-1)</f>
        <v/>
      </c>
      <c r="M1219" s="29">
        <v>35849</v>
      </c>
      <c r="O1219" s="33" t="str">
        <f>IF(ISBLANK(N1220),"",Long3[[#This Row],[Adj Close]]/N1220-1)</f>
        <v/>
      </c>
      <c r="P1219" s="37">
        <v>35849</v>
      </c>
      <c r="R1219" s="36" t="str">
        <f>IF(ISBLANK(Q1220),"",Long4[[#This Row],[Adj Close]]/Q1220-1)</f>
        <v/>
      </c>
      <c r="V1219" s="37">
        <v>35849</v>
      </c>
      <c r="X1219" s="36" t="str">
        <f>IF(ISBLANK(W1220),"",Long6[[#This Row],[Adj Close]]/W1220-1)</f>
        <v/>
      </c>
      <c r="AH1219" s="37">
        <v>35849</v>
      </c>
      <c r="AJ1219" s="36" t="str">
        <f>IF(ISBLANK(AI1220),"",Short1[[#This Row],[Adj Close]]/AI1220-1)</f>
        <v/>
      </c>
      <c r="AK1219" s="29">
        <v>35849</v>
      </c>
      <c r="AM1219" s="33" t="str">
        <f>IF(ISBLANK(AL1220),"",Short2[[#This Row],[Adj Close]]/AL1220-1)</f>
        <v/>
      </c>
    </row>
    <row r="1220" spans="1:39" x14ac:dyDescent="0.25">
      <c r="A1220" s="37">
        <v>35842</v>
      </c>
      <c r="B1220" s="39">
        <v>1034.209961</v>
      </c>
      <c r="C1220" s="36">
        <f>IF(ISBLANK(B1221), "", GSPC[[#This Row],[Adj Close]]/B1221-1)</f>
        <v>1.3841850842837511E-2</v>
      </c>
      <c r="D1220" s="37">
        <v>35842</v>
      </c>
      <c r="E1220"/>
      <c r="F1220" s="36" t="str">
        <f>IF(ISBLANK(E1221), "", Long0[[#This Row],[Adj Close]]/E1221-1)</f>
        <v/>
      </c>
      <c r="J1220" s="37">
        <v>35842</v>
      </c>
      <c r="K1220"/>
      <c r="L1220" s="36" t="str">
        <f>IF(ISBLANK(K1221),"",Long2[[#This Row],[Adj Close]]/K1221-1)</f>
        <v/>
      </c>
      <c r="M1220" s="29">
        <v>35842</v>
      </c>
      <c r="O1220" s="33" t="str">
        <f>IF(ISBLANK(N1221),"",Long3[[#This Row],[Adj Close]]/N1221-1)</f>
        <v/>
      </c>
      <c r="P1220" s="37">
        <v>35842</v>
      </c>
      <c r="R1220" s="36" t="str">
        <f>IF(ISBLANK(Q1221),"",Long4[[#This Row],[Adj Close]]/Q1221-1)</f>
        <v/>
      </c>
      <c r="V1220" s="37">
        <v>35842</v>
      </c>
      <c r="X1220" s="36" t="str">
        <f>IF(ISBLANK(W1221),"",Long6[[#This Row],[Adj Close]]/W1221-1)</f>
        <v/>
      </c>
      <c r="AH1220" s="37">
        <v>35842</v>
      </c>
      <c r="AJ1220" s="36" t="str">
        <f>IF(ISBLANK(AI1221),"",Short1[[#This Row],[Adj Close]]/AI1221-1)</f>
        <v/>
      </c>
      <c r="AK1220" s="29">
        <v>35842</v>
      </c>
      <c r="AM1220" s="33" t="str">
        <f>IF(ISBLANK(AL1221),"",Short2[[#This Row],[Adj Close]]/AL1221-1)</f>
        <v/>
      </c>
    </row>
    <row r="1221" spans="1:39" x14ac:dyDescent="0.25">
      <c r="A1221" s="37">
        <v>35835</v>
      </c>
      <c r="B1221" s="39">
        <v>1020.090027</v>
      </c>
      <c r="C1221" s="36">
        <f>IF(ISBLANK(B1222), "", GSPC[[#This Row],[Adj Close]]/B1222-1)</f>
        <v>7.5361049663251745E-3</v>
      </c>
      <c r="D1221" s="37">
        <v>35835</v>
      </c>
      <c r="E1221"/>
      <c r="F1221" s="36" t="str">
        <f>IF(ISBLANK(E1222), "", Long0[[#This Row],[Adj Close]]/E1222-1)</f>
        <v/>
      </c>
      <c r="J1221" s="37">
        <v>35835</v>
      </c>
      <c r="K1221"/>
      <c r="L1221" s="36" t="str">
        <f>IF(ISBLANK(K1222),"",Long2[[#This Row],[Adj Close]]/K1222-1)</f>
        <v/>
      </c>
      <c r="M1221" s="29">
        <v>35835</v>
      </c>
      <c r="O1221" s="33" t="str">
        <f>IF(ISBLANK(N1222),"",Long3[[#This Row],[Adj Close]]/N1222-1)</f>
        <v/>
      </c>
      <c r="P1221" s="37">
        <v>35835</v>
      </c>
      <c r="R1221" s="36" t="str">
        <f>IF(ISBLANK(Q1222),"",Long4[[#This Row],[Adj Close]]/Q1222-1)</f>
        <v/>
      </c>
      <c r="V1221" s="37">
        <v>35835</v>
      </c>
      <c r="X1221" s="36" t="str">
        <f>IF(ISBLANK(W1222),"",Long6[[#This Row],[Adj Close]]/W1222-1)</f>
        <v/>
      </c>
      <c r="AH1221" s="37">
        <v>35835</v>
      </c>
      <c r="AJ1221" s="36" t="str">
        <f>IF(ISBLANK(AI1222),"",Short1[[#This Row],[Adj Close]]/AI1222-1)</f>
        <v/>
      </c>
      <c r="AK1221" s="29">
        <v>35835</v>
      </c>
      <c r="AM1221" s="33" t="str">
        <f>IF(ISBLANK(AL1222),"",Short2[[#This Row],[Adj Close]]/AL1222-1)</f>
        <v/>
      </c>
    </row>
    <row r="1222" spans="1:39" x14ac:dyDescent="0.25">
      <c r="A1222" s="37">
        <v>35828</v>
      </c>
      <c r="B1222" s="39">
        <v>1012.460022</v>
      </c>
      <c r="C1222" s="36">
        <f>IF(ISBLANK(B1223), "", GSPC[[#This Row],[Adj Close]]/B1223-1)</f>
        <v>3.2827347337502477E-2</v>
      </c>
      <c r="D1222" s="37">
        <v>35828</v>
      </c>
      <c r="E1222"/>
      <c r="F1222" s="36" t="str">
        <f>IF(ISBLANK(E1223), "", Long0[[#This Row],[Adj Close]]/E1223-1)</f>
        <v/>
      </c>
      <c r="J1222" s="37">
        <v>35828</v>
      </c>
      <c r="K1222"/>
      <c r="L1222" s="36" t="str">
        <f>IF(ISBLANK(K1223),"",Long2[[#This Row],[Adj Close]]/K1223-1)</f>
        <v/>
      </c>
      <c r="M1222" s="29">
        <v>35828</v>
      </c>
      <c r="O1222" s="33" t="str">
        <f>IF(ISBLANK(N1223),"",Long3[[#This Row],[Adj Close]]/N1223-1)</f>
        <v/>
      </c>
      <c r="P1222" s="37">
        <v>35828</v>
      </c>
      <c r="R1222" s="36" t="str">
        <f>IF(ISBLANK(Q1223),"",Long4[[#This Row],[Adj Close]]/Q1223-1)</f>
        <v/>
      </c>
      <c r="V1222" s="37">
        <v>35828</v>
      </c>
      <c r="X1222" s="36" t="str">
        <f>IF(ISBLANK(W1223),"",Long6[[#This Row],[Adj Close]]/W1223-1)</f>
        <v/>
      </c>
      <c r="AH1222" s="37">
        <v>35828</v>
      </c>
      <c r="AJ1222" s="36" t="str">
        <f>IF(ISBLANK(AI1223),"",Short1[[#This Row],[Adj Close]]/AI1223-1)</f>
        <v/>
      </c>
      <c r="AK1222" s="29">
        <v>35828</v>
      </c>
      <c r="AM1222" s="33" t="str">
        <f>IF(ISBLANK(AL1223),"",Short2[[#This Row],[Adj Close]]/AL1223-1)</f>
        <v/>
      </c>
    </row>
    <row r="1223" spans="1:39" x14ac:dyDescent="0.25">
      <c r="A1223" s="37">
        <v>35821</v>
      </c>
      <c r="B1223" s="39">
        <v>980.28002900000001</v>
      </c>
      <c r="C1223" s="36">
        <f>IF(ISBLANK(B1224), "", GSPC[[#This Row],[Adj Close]]/B1224-1)</f>
        <v>2.3694902160880549E-2</v>
      </c>
      <c r="D1223" s="37">
        <v>35821</v>
      </c>
      <c r="E1223"/>
      <c r="F1223" s="36" t="str">
        <f>IF(ISBLANK(E1224), "", Long0[[#This Row],[Adj Close]]/E1224-1)</f>
        <v/>
      </c>
      <c r="J1223" s="37">
        <v>35821</v>
      </c>
      <c r="K1223"/>
      <c r="L1223" s="36" t="str">
        <f>IF(ISBLANK(K1224),"",Long2[[#This Row],[Adj Close]]/K1224-1)</f>
        <v/>
      </c>
      <c r="M1223" s="29">
        <v>35821</v>
      </c>
      <c r="O1223" s="33" t="str">
        <f>IF(ISBLANK(N1224),"",Long3[[#This Row],[Adj Close]]/N1224-1)</f>
        <v/>
      </c>
      <c r="P1223" s="37">
        <v>35821</v>
      </c>
      <c r="R1223" s="36" t="str">
        <f>IF(ISBLANK(Q1224),"",Long4[[#This Row],[Adj Close]]/Q1224-1)</f>
        <v/>
      </c>
      <c r="V1223" s="37">
        <v>35821</v>
      </c>
      <c r="X1223" s="36" t="str">
        <f>IF(ISBLANK(W1224),"",Long6[[#This Row],[Adj Close]]/W1224-1)</f>
        <v/>
      </c>
      <c r="AH1223" s="37">
        <v>35821</v>
      </c>
      <c r="AJ1223" s="36" t="str">
        <f>IF(ISBLANK(AI1224),"",Short1[[#This Row],[Adj Close]]/AI1224-1)</f>
        <v/>
      </c>
      <c r="AK1223" s="29">
        <v>35821</v>
      </c>
      <c r="AM1223" s="33" t="str">
        <f>IF(ISBLANK(AL1224),"",Short2[[#This Row],[Adj Close]]/AL1224-1)</f>
        <v/>
      </c>
    </row>
    <row r="1224" spans="1:39" x14ac:dyDescent="0.25">
      <c r="A1224" s="37">
        <v>35814</v>
      </c>
      <c r="B1224" s="39">
        <v>957.59002699999996</v>
      </c>
      <c r="C1224" s="36">
        <f>IF(ISBLANK(B1225), "", GSPC[[#This Row],[Adj Close]]/B1225-1)</f>
        <v>-4.0769029539275969E-3</v>
      </c>
      <c r="D1224" s="37">
        <v>35814</v>
      </c>
      <c r="E1224"/>
      <c r="F1224" s="36" t="str">
        <f>IF(ISBLANK(E1225), "", Long0[[#This Row],[Adj Close]]/E1225-1)</f>
        <v/>
      </c>
      <c r="J1224" s="37">
        <v>35814</v>
      </c>
      <c r="K1224"/>
      <c r="L1224" s="36" t="str">
        <f>IF(ISBLANK(K1225),"",Long2[[#This Row],[Adj Close]]/K1225-1)</f>
        <v/>
      </c>
      <c r="M1224" s="29">
        <v>35814</v>
      </c>
      <c r="O1224" s="33" t="str">
        <f>IF(ISBLANK(N1225),"",Long3[[#This Row],[Adj Close]]/N1225-1)</f>
        <v/>
      </c>
      <c r="P1224" s="37">
        <v>35814</v>
      </c>
      <c r="R1224" s="36" t="str">
        <f>IF(ISBLANK(Q1225),"",Long4[[#This Row],[Adj Close]]/Q1225-1)</f>
        <v/>
      </c>
      <c r="V1224" s="37">
        <v>35814</v>
      </c>
      <c r="W1224"/>
      <c r="X1224" s="36" t="str">
        <f>IF(ISBLANK(W1225),"",Long6[[#This Row],[Adj Close]]/W1225-1)</f>
        <v/>
      </c>
      <c r="AH1224" s="37">
        <v>35814</v>
      </c>
      <c r="AJ1224" s="36" t="str">
        <f>IF(ISBLANK(AI1225),"",Short1[[#This Row],[Adj Close]]/AI1225-1)</f>
        <v/>
      </c>
      <c r="AK1224" s="29">
        <v>35814</v>
      </c>
      <c r="AM1224" s="33" t="str">
        <f>IF(ISBLANK(AL1225),"",Short2[[#This Row],[Adj Close]]/AL1225-1)</f>
        <v/>
      </c>
    </row>
    <row r="1225" spans="1:39" x14ac:dyDescent="0.25">
      <c r="A1225" s="37">
        <v>35807</v>
      </c>
      <c r="B1225" s="39">
        <v>961.51000999999997</v>
      </c>
      <c r="C1225" s="36">
        <f>IF(ISBLANK(B1226), "", GSPC[[#This Row],[Adj Close]]/B1226-1)</f>
        <v>3.6456152299892963E-2</v>
      </c>
      <c r="D1225" s="37">
        <v>35807</v>
      </c>
      <c r="E1225"/>
      <c r="F1225" s="36" t="str">
        <f>IF(ISBLANK(E1226), "", Long0[[#This Row],[Adj Close]]/E1226-1)</f>
        <v/>
      </c>
      <c r="J1225" s="37">
        <v>35807</v>
      </c>
      <c r="K1225"/>
      <c r="L1225" s="36" t="str">
        <f>IF(ISBLANK(K1226),"",Long2[[#This Row],[Adj Close]]/K1226-1)</f>
        <v/>
      </c>
      <c r="M1225" s="29">
        <v>35807</v>
      </c>
      <c r="O1225" s="33" t="str">
        <f>IF(ISBLANK(N1226),"",Long3[[#This Row],[Adj Close]]/N1226-1)</f>
        <v/>
      </c>
      <c r="P1225" s="37">
        <v>35807</v>
      </c>
      <c r="R1225" s="36" t="str">
        <f>IF(ISBLANK(Q1226),"",Long4[[#This Row],[Adj Close]]/Q1226-1)</f>
        <v/>
      </c>
      <c r="V1225" s="37">
        <v>35807</v>
      </c>
      <c r="W1225"/>
      <c r="X1225" s="36" t="str">
        <f>IF(ISBLANK(W1226),"",Long6[[#This Row],[Adj Close]]/W1226-1)</f>
        <v/>
      </c>
      <c r="AH1225" s="37">
        <v>35807</v>
      </c>
      <c r="AJ1225" s="36" t="str">
        <f>IF(ISBLANK(AI1226),"",Short1[[#This Row],[Adj Close]]/AI1226-1)</f>
        <v/>
      </c>
      <c r="AK1225" s="29">
        <v>35807</v>
      </c>
      <c r="AM1225" s="33" t="str">
        <f>IF(ISBLANK(AL1226),"",Short2[[#This Row],[Adj Close]]/AL1226-1)</f>
        <v/>
      </c>
    </row>
    <row r="1226" spans="1:39" x14ac:dyDescent="0.25">
      <c r="A1226" s="37">
        <v>35800</v>
      </c>
      <c r="B1226" s="39">
        <v>927.69000200000005</v>
      </c>
      <c r="C1226" s="36">
        <f>IF(ISBLANK(B1227), "", GSPC[[#This Row],[Adj Close]]/B1227-1)</f>
        <v>-4.8562086753739186E-2</v>
      </c>
      <c r="D1226" s="37">
        <v>35800</v>
      </c>
      <c r="E1226"/>
      <c r="F1226" s="36" t="str">
        <f>IF(ISBLANK(E1227), "", Long0[[#This Row],[Adj Close]]/E1227-1)</f>
        <v/>
      </c>
      <c r="J1226" s="37">
        <v>35800</v>
      </c>
      <c r="K1226"/>
      <c r="L1226" s="36" t="str">
        <f>IF(ISBLANK(K1227),"",Long2[[#This Row],[Adj Close]]/K1227-1)</f>
        <v/>
      </c>
      <c r="M1226" s="29">
        <v>35800</v>
      </c>
      <c r="O1226" s="33" t="str">
        <f>IF(ISBLANK(N1227),"",Long3[[#This Row],[Adj Close]]/N1227-1)</f>
        <v/>
      </c>
      <c r="P1226" s="37">
        <v>35800</v>
      </c>
      <c r="R1226" s="36" t="str">
        <f>IF(ISBLANK(Q1227),"",Long4[[#This Row],[Adj Close]]/Q1227-1)</f>
        <v/>
      </c>
      <c r="V1226" s="37">
        <v>35800</v>
      </c>
      <c r="W1226"/>
      <c r="X1226" s="36" t="str">
        <f>IF(ISBLANK(W1227),"",Long6[[#This Row],[Adj Close]]/W1227-1)</f>
        <v/>
      </c>
      <c r="AH1226" s="37">
        <v>35800</v>
      </c>
      <c r="AJ1226" s="36" t="str">
        <f>IF(ISBLANK(AI1227),"",Short1[[#This Row],[Adj Close]]/AI1227-1)</f>
        <v/>
      </c>
      <c r="AK1226" s="29">
        <v>35800</v>
      </c>
      <c r="AM1226" s="33" t="str">
        <f>IF(ISBLANK(AL1227),"",Short2[[#This Row],[Adj Close]]/AL1227-1)</f>
        <v/>
      </c>
    </row>
    <row r="1227" spans="1:39" x14ac:dyDescent="0.25">
      <c r="A1227" s="37">
        <v>35793</v>
      </c>
      <c r="B1227" s="39">
        <v>975.03997800000002</v>
      </c>
      <c r="C1227" s="36">
        <f>IF(ISBLANK(B1228), "", GSPC[[#This Row],[Adj Close]]/B1228-1)</f>
        <v>4.1197654030766584E-2</v>
      </c>
      <c r="D1227" s="37">
        <v>35793</v>
      </c>
      <c r="E1227"/>
      <c r="F1227" s="36" t="str">
        <f>IF(ISBLANK(E1228), "", Long0[[#This Row],[Adj Close]]/E1228-1)</f>
        <v/>
      </c>
      <c r="J1227" s="37">
        <v>35793</v>
      </c>
      <c r="K1227"/>
      <c r="L1227" s="36" t="str">
        <f>IF(ISBLANK(K1228),"",Long2[[#This Row],[Adj Close]]/K1228-1)</f>
        <v/>
      </c>
      <c r="M1227" s="29">
        <v>35793</v>
      </c>
      <c r="O1227" s="33" t="str">
        <f>IF(ISBLANK(N1228),"",Long3[[#This Row],[Adj Close]]/N1228-1)</f>
        <v/>
      </c>
      <c r="P1227" s="37">
        <v>35793</v>
      </c>
      <c r="R1227" s="36" t="str">
        <f>IF(ISBLANK(Q1228),"",Long4[[#This Row],[Adj Close]]/Q1228-1)</f>
        <v/>
      </c>
      <c r="V1227" s="37">
        <v>35793</v>
      </c>
      <c r="W1227"/>
      <c r="X1227" s="36" t="str">
        <f>IF(ISBLANK(W1228),"",Long6[[#This Row],[Adj Close]]/W1228-1)</f>
        <v/>
      </c>
      <c r="AH1227" s="37">
        <v>35793</v>
      </c>
      <c r="AJ1227" s="36" t="str">
        <f>IF(ISBLANK(AI1228),"",Short1[[#This Row],[Adj Close]]/AI1228-1)</f>
        <v/>
      </c>
      <c r="AK1227" s="29">
        <v>35793</v>
      </c>
      <c r="AM1227" s="33" t="str">
        <f>IF(ISBLANK(AL1228),"",Short2[[#This Row],[Adj Close]]/AL1228-1)</f>
        <v/>
      </c>
    </row>
    <row r="1228" spans="1:39" x14ac:dyDescent="0.25">
      <c r="A1228" s="37">
        <v>35786</v>
      </c>
      <c r="B1228" s="39">
        <v>936.46002199999998</v>
      </c>
      <c r="C1228" s="36">
        <f>IF(ISBLANK(B1229), "", GSPC[[#This Row],[Adj Close]]/B1229-1)</f>
        <v>-1.0900110568344057E-2</v>
      </c>
      <c r="D1228" s="37">
        <v>35786</v>
      </c>
      <c r="E1228"/>
      <c r="F1228" s="36" t="str">
        <f>IF(ISBLANK(E1229), "", Long0[[#This Row],[Adj Close]]/E1229-1)</f>
        <v/>
      </c>
      <c r="J1228" s="37">
        <v>35786</v>
      </c>
      <c r="K1228"/>
      <c r="L1228" s="36" t="str">
        <f>IF(ISBLANK(K1229),"",Long2[[#This Row],[Adj Close]]/K1229-1)</f>
        <v/>
      </c>
      <c r="M1228" s="29">
        <v>35786</v>
      </c>
      <c r="O1228" s="33" t="str">
        <f>IF(ISBLANK(N1229),"",Long3[[#This Row],[Adj Close]]/N1229-1)</f>
        <v/>
      </c>
      <c r="P1228" s="37">
        <v>35786</v>
      </c>
      <c r="R1228" s="36" t="str">
        <f>IF(ISBLANK(Q1229),"",Long4[[#This Row],[Adj Close]]/Q1229-1)</f>
        <v/>
      </c>
      <c r="V1228" s="37">
        <v>35786</v>
      </c>
      <c r="W1228"/>
      <c r="X1228" s="36" t="str">
        <f>IF(ISBLANK(W1229),"",Long6[[#This Row],[Adj Close]]/W1229-1)</f>
        <v/>
      </c>
      <c r="AH1228" s="37">
        <v>35786</v>
      </c>
      <c r="AJ1228" s="36" t="str">
        <f>IF(ISBLANK(AI1229),"",Short1[[#This Row],[Adj Close]]/AI1229-1)</f>
        <v/>
      </c>
      <c r="AK1228" s="29">
        <v>35786</v>
      </c>
      <c r="AM1228" s="33" t="str">
        <f>IF(ISBLANK(AL1229),"",Short2[[#This Row],[Adj Close]]/AL1229-1)</f>
        <v/>
      </c>
    </row>
    <row r="1229" spans="1:39" x14ac:dyDescent="0.25">
      <c r="A1229" s="37">
        <v>35779</v>
      </c>
      <c r="B1229" s="39">
        <v>946.78002900000001</v>
      </c>
      <c r="C1229" s="36">
        <f>IF(ISBLANK(B1230), "", GSPC[[#This Row],[Adj Close]]/B1230-1)</f>
        <v>-6.9331395294714993E-3</v>
      </c>
      <c r="D1229" s="37">
        <v>35779</v>
      </c>
      <c r="E1229"/>
      <c r="F1229" s="36" t="str">
        <f>IF(ISBLANK(E1230), "", Long0[[#This Row],[Adj Close]]/E1230-1)</f>
        <v/>
      </c>
      <c r="J1229" s="37">
        <v>35779</v>
      </c>
      <c r="K1229"/>
      <c r="L1229" s="36" t="str">
        <f>IF(ISBLANK(K1230),"",Long2[[#This Row],[Adj Close]]/K1230-1)</f>
        <v/>
      </c>
      <c r="M1229" s="29">
        <v>35779</v>
      </c>
      <c r="O1229" s="33" t="str">
        <f>IF(ISBLANK(N1230),"",Long3[[#This Row],[Adj Close]]/N1230-1)</f>
        <v/>
      </c>
      <c r="P1229" s="37">
        <v>35779</v>
      </c>
      <c r="R1229" s="36" t="str">
        <f>IF(ISBLANK(Q1230),"",Long4[[#This Row],[Adj Close]]/Q1230-1)</f>
        <v/>
      </c>
      <c r="V1229" s="37">
        <v>35779</v>
      </c>
      <c r="W1229"/>
      <c r="X1229" s="36" t="str">
        <f>IF(ISBLANK(W1230),"",Long6[[#This Row],[Adj Close]]/W1230-1)</f>
        <v/>
      </c>
      <c r="AH1229" s="37">
        <v>35779</v>
      </c>
      <c r="AJ1229" s="36" t="str">
        <f>IF(ISBLANK(AI1230),"",Short1[[#This Row],[Adj Close]]/AI1230-1)</f>
        <v/>
      </c>
      <c r="AK1229" s="29">
        <v>35779</v>
      </c>
      <c r="AM1229" s="33" t="str">
        <f>IF(ISBLANK(AL1230),"",Short2[[#This Row],[Adj Close]]/AL1230-1)</f>
        <v/>
      </c>
    </row>
    <row r="1230" spans="1:39" x14ac:dyDescent="0.25">
      <c r="A1230" s="37">
        <v>35772</v>
      </c>
      <c r="B1230" s="39">
        <v>953.39001499999995</v>
      </c>
      <c r="C1230" s="36">
        <f>IF(ISBLANK(B1231), "", GSPC[[#This Row],[Adj Close]]/B1231-1)</f>
        <v>-3.0900866729504428E-2</v>
      </c>
      <c r="D1230" s="37">
        <v>35772</v>
      </c>
      <c r="E1230"/>
      <c r="F1230" s="36" t="str">
        <f>IF(ISBLANK(E1231), "", Long0[[#This Row],[Adj Close]]/E1231-1)</f>
        <v/>
      </c>
      <c r="J1230" s="37">
        <v>35772</v>
      </c>
      <c r="K1230"/>
      <c r="L1230" s="36" t="str">
        <f>IF(ISBLANK(K1231),"",Long2[[#This Row],[Adj Close]]/K1231-1)</f>
        <v/>
      </c>
      <c r="M1230" s="29">
        <v>35772</v>
      </c>
      <c r="O1230" s="33" t="str">
        <f>IF(ISBLANK(N1231),"",Long3[[#This Row],[Adj Close]]/N1231-1)</f>
        <v/>
      </c>
      <c r="P1230" s="37">
        <v>35772</v>
      </c>
      <c r="R1230" s="36" t="str">
        <f>IF(ISBLANK(Q1231),"",Long4[[#This Row],[Adj Close]]/Q1231-1)</f>
        <v/>
      </c>
      <c r="V1230" s="37">
        <v>35772</v>
      </c>
      <c r="W1230"/>
      <c r="X1230" s="36" t="str">
        <f>IF(ISBLANK(W1231),"",Long6[[#This Row],[Adj Close]]/W1231-1)</f>
        <v/>
      </c>
      <c r="AH1230" s="37">
        <v>35772</v>
      </c>
      <c r="AJ1230" s="36" t="str">
        <f>IF(ISBLANK(AI1231),"",Short1[[#This Row],[Adj Close]]/AI1231-1)</f>
        <v/>
      </c>
      <c r="AK1230" s="29">
        <v>35772</v>
      </c>
      <c r="AM1230" s="33" t="str">
        <f>IF(ISBLANK(AL1231),"",Short2[[#This Row],[Adj Close]]/AL1231-1)</f>
        <v/>
      </c>
    </row>
    <row r="1231" spans="1:39" x14ac:dyDescent="0.25">
      <c r="A1231" s="37">
        <v>35765</v>
      </c>
      <c r="B1231" s="39">
        <v>983.78997800000002</v>
      </c>
      <c r="C1231" s="36">
        <f>IF(ISBLANK(B1232), "", GSPC[[#This Row],[Adj Close]]/B1232-1)</f>
        <v>2.9715253597272229E-2</v>
      </c>
      <c r="D1231" s="37">
        <v>35765</v>
      </c>
      <c r="E1231"/>
      <c r="F1231" s="36" t="str">
        <f>IF(ISBLANK(E1232), "", Long0[[#This Row],[Adj Close]]/E1232-1)</f>
        <v/>
      </c>
      <c r="J1231" s="37">
        <v>35765</v>
      </c>
      <c r="K1231"/>
      <c r="L1231" s="36" t="str">
        <f>IF(ISBLANK(K1232),"",Long2[[#This Row],[Adj Close]]/K1232-1)</f>
        <v/>
      </c>
      <c r="M1231" s="29">
        <v>35765</v>
      </c>
      <c r="O1231" s="33" t="str">
        <f>IF(ISBLANK(N1232),"",Long3[[#This Row],[Adj Close]]/N1232-1)</f>
        <v/>
      </c>
      <c r="P1231" s="37">
        <v>35765</v>
      </c>
      <c r="R1231" s="36" t="str">
        <f>IF(ISBLANK(Q1232),"",Long4[[#This Row],[Adj Close]]/Q1232-1)</f>
        <v/>
      </c>
      <c r="V1231" s="37">
        <v>35765</v>
      </c>
      <c r="W1231"/>
      <c r="X1231" s="36" t="str">
        <f>IF(ISBLANK(W1232),"",Long6[[#This Row],[Adj Close]]/W1232-1)</f>
        <v/>
      </c>
      <c r="AH1231" s="37">
        <v>35765</v>
      </c>
      <c r="AJ1231" s="36" t="str">
        <f>IF(ISBLANK(AI1232),"",Short1[[#This Row],[Adj Close]]/AI1232-1)</f>
        <v/>
      </c>
      <c r="AK1231" s="29">
        <v>35765</v>
      </c>
      <c r="AM1231" s="33" t="str">
        <f>IF(ISBLANK(AL1232),"",Short2[[#This Row],[Adj Close]]/AL1232-1)</f>
        <v/>
      </c>
    </row>
    <row r="1232" spans="1:39" x14ac:dyDescent="0.25">
      <c r="A1232" s="37">
        <v>35758</v>
      </c>
      <c r="B1232" s="39">
        <v>955.40002400000003</v>
      </c>
      <c r="C1232" s="36">
        <f>IF(ISBLANK(B1233), "", GSPC[[#This Row],[Adj Close]]/B1233-1)</f>
        <v>-7.9847187536081776E-3</v>
      </c>
      <c r="D1232" s="37">
        <v>35758</v>
      </c>
      <c r="E1232"/>
      <c r="F1232" s="36" t="str">
        <f>IF(ISBLANK(E1233), "", Long0[[#This Row],[Adj Close]]/E1233-1)</f>
        <v/>
      </c>
      <c r="J1232" s="37">
        <v>35758</v>
      </c>
      <c r="K1232"/>
      <c r="L1232" s="36" t="str">
        <f>IF(ISBLANK(K1233),"",Long2[[#This Row],[Adj Close]]/K1233-1)</f>
        <v/>
      </c>
      <c r="M1232" s="29">
        <v>35758</v>
      </c>
      <c r="O1232" s="33" t="str">
        <f>IF(ISBLANK(N1233),"",Long3[[#This Row],[Adj Close]]/N1233-1)</f>
        <v/>
      </c>
      <c r="P1232" s="37">
        <v>35758</v>
      </c>
      <c r="R1232" s="36" t="str">
        <f>IF(ISBLANK(Q1233),"",Long4[[#This Row],[Adj Close]]/Q1233-1)</f>
        <v/>
      </c>
      <c r="V1232" s="37">
        <v>35758</v>
      </c>
      <c r="W1232"/>
      <c r="X1232" s="36" t="str">
        <f>IF(ISBLANK(W1233),"",Long6[[#This Row],[Adj Close]]/W1233-1)</f>
        <v/>
      </c>
      <c r="AH1232" s="37">
        <v>35758</v>
      </c>
      <c r="AJ1232" s="36" t="str">
        <f>IF(ISBLANK(AI1233),"",Short1[[#This Row],[Adj Close]]/AI1233-1)</f>
        <v/>
      </c>
      <c r="AK1232" s="29">
        <v>35758</v>
      </c>
      <c r="AM1232" s="33" t="str">
        <f>IF(ISBLANK(AL1233),"",Short2[[#This Row],[Adj Close]]/AL1233-1)</f>
        <v/>
      </c>
    </row>
    <row r="1233" spans="1:39" x14ac:dyDescent="0.25">
      <c r="A1233" s="37">
        <v>35751</v>
      </c>
      <c r="B1233" s="39">
        <v>963.09002699999996</v>
      </c>
      <c r="C1233" s="36">
        <f>IF(ISBLANK(B1234), "", GSPC[[#This Row],[Adj Close]]/B1234-1)</f>
        <v>3.7421287120278812E-2</v>
      </c>
      <c r="D1233" s="37">
        <v>35751</v>
      </c>
      <c r="E1233"/>
      <c r="F1233" s="36" t="str">
        <f>IF(ISBLANK(E1234), "", Long0[[#This Row],[Adj Close]]/E1234-1)</f>
        <v/>
      </c>
      <c r="J1233" s="37">
        <v>35751</v>
      </c>
      <c r="K1233"/>
      <c r="L1233" s="36" t="str">
        <f>IF(ISBLANK(K1234),"",Long2[[#This Row],[Adj Close]]/K1234-1)</f>
        <v/>
      </c>
      <c r="M1233" s="29">
        <v>35751</v>
      </c>
      <c r="O1233" s="33" t="str">
        <f>IF(ISBLANK(N1234),"",Long3[[#This Row],[Adj Close]]/N1234-1)</f>
        <v/>
      </c>
      <c r="P1233" s="37">
        <v>35751</v>
      </c>
      <c r="R1233" s="36" t="str">
        <f>IF(ISBLANK(Q1234),"",Long4[[#This Row],[Adj Close]]/Q1234-1)</f>
        <v/>
      </c>
      <c r="V1233" s="37">
        <v>35751</v>
      </c>
      <c r="W1233"/>
      <c r="X1233" s="36" t="str">
        <f>IF(ISBLANK(W1234),"",Long6[[#This Row],[Adj Close]]/W1234-1)</f>
        <v/>
      </c>
      <c r="AH1233" s="37">
        <v>35751</v>
      </c>
      <c r="AJ1233" s="36" t="str">
        <f>IF(ISBLANK(AI1234),"",Short1[[#This Row],[Adj Close]]/AI1234-1)</f>
        <v/>
      </c>
      <c r="AK1233" s="29">
        <v>35751</v>
      </c>
      <c r="AM1233" s="33" t="str">
        <f>IF(ISBLANK(AL1234),"",Short2[[#This Row],[Adj Close]]/AL1234-1)</f>
        <v/>
      </c>
    </row>
    <row r="1234" spans="1:39" x14ac:dyDescent="0.25">
      <c r="A1234" s="37">
        <v>35744</v>
      </c>
      <c r="B1234" s="39">
        <v>928.34997599999997</v>
      </c>
      <c r="C1234" s="36">
        <f>IF(ISBLANK(B1235), "", GSPC[[#This Row],[Adj Close]]/B1235-1)</f>
        <v>9.0561394588073441E-4</v>
      </c>
      <c r="D1234" s="37">
        <v>35744</v>
      </c>
      <c r="E1234"/>
      <c r="F1234" s="36" t="str">
        <f>IF(ISBLANK(E1235), "", Long0[[#This Row],[Adj Close]]/E1235-1)</f>
        <v/>
      </c>
      <c r="J1234" s="37">
        <v>35744</v>
      </c>
      <c r="K1234"/>
      <c r="L1234" s="36" t="str">
        <f>IF(ISBLANK(K1235),"",Long2[[#This Row],[Adj Close]]/K1235-1)</f>
        <v/>
      </c>
      <c r="M1234" s="29">
        <v>35744</v>
      </c>
      <c r="O1234" s="33" t="str">
        <f>IF(ISBLANK(N1235),"",Long3[[#This Row],[Adj Close]]/N1235-1)</f>
        <v/>
      </c>
      <c r="P1234" s="37">
        <v>35744</v>
      </c>
      <c r="R1234" s="36" t="str">
        <f>IF(ISBLANK(Q1235),"",Long4[[#This Row],[Adj Close]]/Q1235-1)</f>
        <v/>
      </c>
      <c r="V1234" s="37">
        <v>35744</v>
      </c>
      <c r="W1234"/>
      <c r="X1234" s="36" t="str">
        <f>IF(ISBLANK(W1235),"",Long6[[#This Row],[Adj Close]]/W1235-1)</f>
        <v/>
      </c>
      <c r="AH1234" s="37">
        <v>35744</v>
      </c>
      <c r="AJ1234" s="36" t="str">
        <f>IF(ISBLANK(AI1235),"",Short1[[#This Row],[Adj Close]]/AI1235-1)</f>
        <v/>
      </c>
      <c r="AK1234" s="29">
        <v>35744</v>
      </c>
      <c r="AM1234" s="33" t="str">
        <f>IF(ISBLANK(AL1235),"",Short2[[#This Row],[Adj Close]]/AL1235-1)</f>
        <v/>
      </c>
    </row>
    <row r="1235" spans="1:39" x14ac:dyDescent="0.25">
      <c r="A1235" s="37">
        <v>35737</v>
      </c>
      <c r="B1235" s="39">
        <v>927.51000999999997</v>
      </c>
      <c r="C1235" s="36">
        <f>IF(ISBLANK(B1236), "", GSPC[[#This Row],[Adj Close]]/B1236-1)</f>
        <v>1.4093301120100543E-2</v>
      </c>
      <c r="D1235" s="37">
        <v>35737</v>
      </c>
      <c r="E1235"/>
      <c r="F1235" s="36" t="str">
        <f>IF(ISBLANK(E1236), "", Long0[[#This Row],[Adj Close]]/E1236-1)</f>
        <v/>
      </c>
      <c r="J1235" s="37">
        <v>35737</v>
      </c>
      <c r="K1235"/>
      <c r="L1235" s="36" t="str">
        <f>IF(ISBLANK(K1236),"",Long2[[#This Row],[Adj Close]]/K1236-1)</f>
        <v/>
      </c>
      <c r="M1235" s="29">
        <v>35737</v>
      </c>
      <c r="O1235" s="33" t="str">
        <f>IF(ISBLANK(N1236),"",Long3[[#This Row],[Adj Close]]/N1236-1)</f>
        <v/>
      </c>
      <c r="P1235" s="37">
        <v>35737</v>
      </c>
      <c r="R1235" s="36" t="str">
        <f>IF(ISBLANK(Q1236),"",Long4[[#This Row],[Adj Close]]/Q1236-1)</f>
        <v/>
      </c>
      <c r="V1235" s="37">
        <v>35737</v>
      </c>
      <c r="W1235"/>
      <c r="X1235" s="36" t="str">
        <f>IF(ISBLANK(W1236),"",Long6[[#This Row],[Adj Close]]/W1236-1)</f>
        <v/>
      </c>
      <c r="AH1235" s="37">
        <v>35737</v>
      </c>
      <c r="AJ1235" s="36" t="str">
        <f>IF(ISBLANK(AI1236),"",Short1[[#This Row],[Adj Close]]/AI1236-1)</f>
        <v/>
      </c>
      <c r="AK1235" s="29">
        <v>35737</v>
      </c>
      <c r="AM1235" s="33" t="str">
        <f>IF(ISBLANK(AL1236),"",Short2[[#This Row],[Adj Close]]/AL1236-1)</f>
        <v/>
      </c>
    </row>
    <row r="1236" spans="1:39" x14ac:dyDescent="0.25">
      <c r="A1236" s="37">
        <v>35730</v>
      </c>
      <c r="B1236" s="39">
        <v>914.61999500000002</v>
      </c>
      <c r="C1236" s="36">
        <f>IF(ISBLANK(B1237), "", GSPC[[#This Row],[Adj Close]]/B1237-1)</f>
        <v>-2.8694638683127716E-2</v>
      </c>
      <c r="D1236" s="37">
        <v>35730</v>
      </c>
      <c r="E1236"/>
      <c r="F1236" s="36" t="str">
        <f>IF(ISBLANK(E1237), "", Long0[[#This Row],[Adj Close]]/E1237-1)</f>
        <v/>
      </c>
      <c r="J1236" s="37">
        <v>35730</v>
      </c>
      <c r="K1236"/>
      <c r="L1236" s="36" t="str">
        <f>IF(ISBLANK(K1237),"",Long2[[#This Row],[Adj Close]]/K1237-1)</f>
        <v/>
      </c>
      <c r="M1236" s="29">
        <v>35730</v>
      </c>
      <c r="O1236" s="33" t="str">
        <f>IF(ISBLANK(N1237),"",Long3[[#This Row],[Adj Close]]/N1237-1)</f>
        <v/>
      </c>
      <c r="P1236" s="37">
        <v>35730</v>
      </c>
      <c r="R1236" s="36" t="str">
        <f>IF(ISBLANK(Q1237),"",Long4[[#This Row],[Adj Close]]/Q1237-1)</f>
        <v/>
      </c>
      <c r="V1236" s="37">
        <v>35730</v>
      </c>
      <c r="W1236"/>
      <c r="X1236" s="36" t="str">
        <f>IF(ISBLANK(W1237),"",Long6[[#This Row],[Adj Close]]/W1237-1)</f>
        <v/>
      </c>
      <c r="AH1236" s="37">
        <v>35730</v>
      </c>
      <c r="AJ1236" s="36" t="str">
        <f>IF(ISBLANK(AI1237),"",Short1[[#This Row],[Adj Close]]/AI1237-1)</f>
        <v/>
      </c>
      <c r="AK1236" s="29">
        <v>35730</v>
      </c>
      <c r="AM1236" s="33" t="str">
        <f>IF(ISBLANK(AL1237),"",Short2[[#This Row],[Adj Close]]/AL1237-1)</f>
        <v/>
      </c>
    </row>
    <row r="1237" spans="1:39" x14ac:dyDescent="0.25">
      <c r="A1237" s="37">
        <v>35723</v>
      </c>
      <c r="B1237" s="39">
        <v>941.64001499999995</v>
      </c>
      <c r="C1237" s="36">
        <f>IF(ISBLANK(B1238), "", GSPC[[#This Row],[Adj Close]]/B1238-1)</f>
        <v>-2.6689947382466661E-3</v>
      </c>
      <c r="D1237" s="37">
        <v>35723</v>
      </c>
      <c r="E1237"/>
      <c r="F1237" s="36" t="str">
        <f>IF(ISBLANK(E1238), "", Long0[[#This Row],[Adj Close]]/E1238-1)</f>
        <v/>
      </c>
      <c r="J1237" s="37">
        <v>35723</v>
      </c>
      <c r="K1237"/>
      <c r="L1237" s="36" t="str">
        <f>IF(ISBLANK(K1238),"",Long2[[#This Row],[Adj Close]]/K1238-1)</f>
        <v/>
      </c>
      <c r="M1237" s="29">
        <v>35723</v>
      </c>
      <c r="O1237" s="33" t="str">
        <f>IF(ISBLANK(N1238),"",Long3[[#This Row],[Adj Close]]/N1238-1)</f>
        <v/>
      </c>
      <c r="P1237" s="37">
        <v>35723</v>
      </c>
      <c r="R1237" s="36" t="str">
        <f>IF(ISBLANK(Q1238),"",Long4[[#This Row],[Adj Close]]/Q1238-1)</f>
        <v/>
      </c>
      <c r="V1237" s="37">
        <v>35723</v>
      </c>
      <c r="W1237"/>
      <c r="X1237" s="36" t="str">
        <f>IF(ISBLANK(W1238),"",Long6[[#This Row],[Adj Close]]/W1238-1)</f>
        <v/>
      </c>
      <c r="AH1237" s="37">
        <v>35723</v>
      </c>
      <c r="AJ1237" s="36" t="str">
        <f>IF(ISBLANK(AI1238),"",Short1[[#This Row],[Adj Close]]/AI1238-1)</f>
        <v/>
      </c>
      <c r="AK1237" s="29">
        <v>35723</v>
      </c>
      <c r="AM1237" s="33" t="str">
        <f>IF(ISBLANK(AL1238),"",Short2[[#This Row],[Adj Close]]/AL1238-1)</f>
        <v/>
      </c>
    </row>
    <row r="1238" spans="1:39" x14ac:dyDescent="0.25">
      <c r="A1238" s="37">
        <v>35716</v>
      </c>
      <c r="B1238" s="39">
        <v>944.15997300000004</v>
      </c>
      <c r="C1238" s="36">
        <f>IF(ISBLANK(B1239), "", GSPC[[#This Row],[Adj Close]]/B1239-1)</f>
        <v>-2.3599254867717079E-2</v>
      </c>
      <c r="D1238" s="37">
        <v>35716</v>
      </c>
      <c r="E1238"/>
      <c r="F1238" s="36" t="str">
        <f>IF(ISBLANK(E1239), "", Long0[[#This Row],[Adj Close]]/E1239-1)</f>
        <v/>
      </c>
      <c r="J1238" s="37">
        <v>35716</v>
      </c>
      <c r="K1238"/>
      <c r="L1238" s="36" t="str">
        <f>IF(ISBLANK(K1239),"",Long2[[#This Row],[Adj Close]]/K1239-1)</f>
        <v/>
      </c>
      <c r="M1238" s="29">
        <v>35716</v>
      </c>
      <c r="O1238" s="33" t="str">
        <f>IF(ISBLANK(N1239),"",Long3[[#This Row],[Adj Close]]/N1239-1)</f>
        <v/>
      </c>
      <c r="P1238" s="37">
        <v>35716</v>
      </c>
      <c r="R1238" s="36" t="str">
        <f>IF(ISBLANK(Q1239),"",Long4[[#This Row],[Adj Close]]/Q1239-1)</f>
        <v/>
      </c>
      <c r="V1238" s="37">
        <v>35716</v>
      </c>
      <c r="W1238"/>
      <c r="X1238" s="36" t="str">
        <f>IF(ISBLANK(W1239),"",Long6[[#This Row],[Adj Close]]/W1239-1)</f>
        <v/>
      </c>
      <c r="AH1238" s="37">
        <v>35716</v>
      </c>
      <c r="AJ1238" s="36" t="str">
        <f>IF(ISBLANK(AI1239),"",Short1[[#This Row],[Adj Close]]/AI1239-1)</f>
        <v/>
      </c>
      <c r="AK1238" s="29">
        <v>35716</v>
      </c>
      <c r="AM1238" s="33" t="str">
        <f>IF(ISBLANK(AL1239),"",Short2[[#This Row],[Adj Close]]/AL1239-1)</f>
        <v/>
      </c>
    </row>
    <row r="1239" spans="1:39" x14ac:dyDescent="0.25">
      <c r="A1239" s="37">
        <v>35709</v>
      </c>
      <c r="B1239" s="39">
        <v>966.97997999999995</v>
      </c>
      <c r="C1239" s="36">
        <f>IF(ISBLANK(B1240), "", GSPC[[#This Row],[Adj Close]]/B1240-1)</f>
        <v>2.0206117337306928E-3</v>
      </c>
      <c r="D1239" s="37">
        <v>35709</v>
      </c>
      <c r="E1239"/>
      <c r="F1239" s="36" t="str">
        <f>IF(ISBLANK(E1240), "", Long0[[#This Row],[Adj Close]]/E1240-1)</f>
        <v/>
      </c>
      <c r="J1239" s="37">
        <v>35709</v>
      </c>
      <c r="K1239"/>
      <c r="L1239" s="36" t="str">
        <f>IF(ISBLANK(K1240),"",Long2[[#This Row],[Adj Close]]/K1240-1)</f>
        <v/>
      </c>
      <c r="M1239" s="29">
        <v>35709</v>
      </c>
      <c r="O1239" s="33" t="str">
        <f>IF(ISBLANK(N1240),"",Long3[[#This Row],[Adj Close]]/N1240-1)</f>
        <v/>
      </c>
      <c r="P1239" s="37">
        <v>35709</v>
      </c>
      <c r="R1239" s="36" t="str">
        <f>IF(ISBLANK(Q1240),"",Long4[[#This Row],[Adj Close]]/Q1240-1)</f>
        <v/>
      </c>
      <c r="V1239" s="37">
        <v>35709</v>
      </c>
      <c r="W1239"/>
      <c r="X1239" s="36" t="str">
        <f>IF(ISBLANK(W1240),"",Long6[[#This Row],[Adj Close]]/W1240-1)</f>
        <v/>
      </c>
      <c r="AH1239" s="37">
        <v>35709</v>
      </c>
      <c r="AJ1239" s="36" t="str">
        <f>IF(ISBLANK(AI1240),"",Short1[[#This Row],[Adj Close]]/AI1240-1)</f>
        <v/>
      </c>
      <c r="AK1239" s="29">
        <v>35709</v>
      </c>
      <c r="AM1239" s="33" t="str">
        <f>IF(ISBLANK(AL1240),"",Short2[[#This Row],[Adj Close]]/AL1240-1)</f>
        <v/>
      </c>
    </row>
    <row r="1240" spans="1:39" x14ac:dyDescent="0.25">
      <c r="A1240" s="37">
        <v>35702</v>
      </c>
      <c r="B1240" s="39">
        <v>965.03002900000001</v>
      </c>
      <c r="C1240" s="36">
        <f>IF(ISBLANK(B1241), "", GSPC[[#This Row],[Adj Close]]/B1241-1)</f>
        <v>2.0958145836721842E-2</v>
      </c>
      <c r="D1240" s="37">
        <v>35702</v>
      </c>
      <c r="E1240"/>
      <c r="F1240" s="36" t="str">
        <f>IF(ISBLANK(E1241), "", Long0[[#This Row],[Adj Close]]/E1241-1)</f>
        <v/>
      </c>
      <c r="J1240" s="37">
        <v>35702</v>
      </c>
      <c r="K1240"/>
      <c r="L1240" s="36" t="str">
        <f>IF(ISBLANK(K1241),"",Long2[[#This Row],[Adj Close]]/K1241-1)</f>
        <v/>
      </c>
      <c r="M1240" s="29">
        <v>35702</v>
      </c>
      <c r="O1240" s="33" t="str">
        <f>IF(ISBLANK(N1241),"",Long3[[#This Row],[Adj Close]]/N1241-1)</f>
        <v/>
      </c>
      <c r="P1240" s="37">
        <v>35702</v>
      </c>
      <c r="R1240" s="36" t="str">
        <f>IF(ISBLANK(Q1241),"",Long4[[#This Row],[Adj Close]]/Q1241-1)</f>
        <v/>
      </c>
      <c r="V1240" s="37">
        <v>35702</v>
      </c>
      <c r="W1240"/>
      <c r="X1240" s="36" t="str">
        <f>IF(ISBLANK(W1241),"",Long6[[#This Row],[Adj Close]]/W1241-1)</f>
        <v/>
      </c>
      <c r="AH1240" s="37">
        <v>35702</v>
      </c>
      <c r="AJ1240" s="36" t="str">
        <f>IF(ISBLANK(AI1241),"",Short1[[#This Row],[Adj Close]]/AI1241-1)</f>
        <v/>
      </c>
      <c r="AK1240" s="29">
        <v>35702</v>
      </c>
      <c r="AM1240" s="33" t="str">
        <f>IF(ISBLANK(AL1241),"",Short2[[#This Row],[Adj Close]]/AL1241-1)</f>
        <v/>
      </c>
    </row>
    <row r="1241" spans="1:39" x14ac:dyDescent="0.25">
      <c r="A1241" s="37">
        <v>35695</v>
      </c>
      <c r="B1241" s="39">
        <v>945.21997099999999</v>
      </c>
      <c r="C1241" s="36">
        <f>IF(ISBLANK(B1242), "", GSPC[[#This Row],[Adj Close]]/B1242-1)</f>
        <v>-5.5654742657575973E-3</v>
      </c>
      <c r="D1241" s="37">
        <v>35695</v>
      </c>
      <c r="E1241"/>
      <c r="F1241" s="36" t="str">
        <f>IF(ISBLANK(E1242), "", Long0[[#This Row],[Adj Close]]/E1242-1)</f>
        <v/>
      </c>
      <c r="J1241" s="37">
        <v>35695</v>
      </c>
      <c r="K1241"/>
      <c r="L1241" s="36" t="str">
        <f>IF(ISBLANK(K1242),"",Long2[[#This Row],[Adj Close]]/K1242-1)</f>
        <v/>
      </c>
      <c r="M1241" s="29">
        <v>35695</v>
      </c>
      <c r="O1241" s="33" t="str">
        <f>IF(ISBLANK(N1242),"",Long3[[#This Row],[Adj Close]]/N1242-1)</f>
        <v/>
      </c>
      <c r="P1241" s="37">
        <v>35695</v>
      </c>
      <c r="R1241" s="36" t="str">
        <f>IF(ISBLANK(Q1242),"",Long4[[#This Row],[Adj Close]]/Q1242-1)</f>
        <v/>
      </c>
      <c r="V1241" s="37">
        <v>35695</v>
      </c>
      <c r="W1241"/>
      <c r="X1241" s="36" t="str">
        <f>IF(ISBLANK(W1242),"",Long6[[#This Row],[Adj Close]]/W1242-1)</f>
        <v/>
      </c>
      <c r="AH1241" s="37">
        <v>35695</v>
      </c>
      <c r="AJ1241" s="36" t="str">
        <f>IF(ISBLANK(AI1242),"",Short1[[#This Row],[Adj Close]]/AI1242-1)</f>
        <v/>
      </c>
      <c r="AK1241" s="29">
        <v>35695</v>
      </c>
      <c r="AM1241" s="33" t="str">
        <f>IF(ISBLANK(AL1242),"",Short2[[#This Row],[Adj Close]]/AL1242-1)</f>
        <v/>
      </c>
    </row>
    <row r="1242" spans="1:39" x14ac:dyDescent="0.25">
      <c r="A1242" s="37">
        <v>35688</v>
      </c>
      <c r="B1242" s="39">
        <v>950.51000999999997</v>
      </c>
      <c r="C1242" s="36">
        <f>IF(ISBLANK(B1243), "", GSPC[[#This Row],[Adj Close]]/B1243-1)</f>
        <v>2.8790723963751264E-2</v>
      </c>
      <c r="D1242" s="37">
        <v>35688</v>
      </c>
      <c r="E1242"/>
      <c r="F1242" s="36" t="str">
        <f>IF(ISBLANK(E1243), "", Long0[[#This Row],[Adj Close]]/E1243-1)</f>
        <v/>
      </c>
      <c r="J1242" s="37">
        <v>35688</v>
      </c>
      <c r="K1242"/>
      <c r="L1242" s="36" t="str">
        <f>IF(ISBLANK(K1243),"",Long2[[#This Row],[Adj Close]]/K1243-1)</f>
        <v/>
      </c>
      <c r="M1242" s="29">
        <v>35688</v>
      </c>
      <c r="O1242" s="33" t="str">
        <f>IF(ISBLANK(N1243),"",Long3[[#This Row],[Adj Close]]/N1243-1)</f>
        <v/>
      </c>
      <c r="P1242" s="37">
        <v>35688</v>
      </c>
      <c r="R1242" s="36" t="str">
        <f>IF(ISBLANK(Q1243),"",Long4[[#This Row],[Adj Close]]/Q1243-1)</f>
        <v/>
      </c>
      <c r="V1242" s="37">
        <v>35688</v>
      </c>
      <c r="W1242"/>
      <c r="X1242" s="36" t="str">
        <f>IF(ISBLANK(W1243),"",Long6[[#This Row],[Adj Close]]/W1243-1)</f>
        <v/>
      </c>
      <c r="AH1242" s="37">
        <v>35688</v>
      </c>
      <c r="AJ1242" s="36" t="str">
        <f>IF(ISBLANK(AI1243),"",Short1[[#This Row],[Adj Close]]/AI1243-1)</f>
        <v/>
      </c>
      <c r="AK1242" s="29">
        <v>35688</v>
      </c>
      <c r="AM1242" s="33" t="str">
        <f>IF(ISBLANK(AL1243),"",Short2[[#This Row],[Adj Close]]/AL1243-1)</f>
        <v/>
      </c>
    </row>
    <row r="1243" spans="1:39" x14ac:dyDescent="0.25">
      <c r="A1243" s="37">
        <v>35681</v>
      </c>
      <c r="B1243" s="39">
        <v>923.90997300000004</v>
      </c>
      <c r="C1243" s="36">
        <f>IF(ISBLANK(B1244), "", GSPC[[#This Row],[Adj Close]]/B1244-1)</f>
        <v>-5.5325494498579264E-3</v>
      </c>
      <c r="D1243" s="37">
        <v>35681</v>
      </c>
      <c r="E1243"/>
      <c r="F1243" s="36" t="str">
        <f>IF(ISBLANK(E1244), "", Long0[[#This Row],[Adj Close]]/E1244-1)</f>
        <v/>
      </c>
      <c r="J1243" s="37">
        <v>35681</v>
      </c>
      <c r="K1243"/>
      <c r="L1243" s="36" t="str">
        <f>IF(ISBLANK(K1244),"",Long2[[#This Row],[Adj Close]]/K1244-1)</f>
        <v/>
      </c>
      <c r="M1243" s="29">
        <v>35681</v>
      </c>
      <c r="O1243" s="33" t="str">
        <f>IF(ISBLANK(N1244),"",Long3[[#This Row],[Adj Close]]/N1244-1)</f>
        <v/>
      </c>
      <c r="P1243" s="37">
        <v>35681</v>
      </c>
      <c r="R1243" s="36" t="str">
        <f>IF(ISBLANK(Q1244),"",Long4[[#This Row],[Adj Close]]/Q1244-1)</f>
        <v/>
      </c>
      <c r="V1243" s="37">
        <v>35681</v>
      </c>
      <c r="W1243"/>
      <c r="X1243" s="36" t="str">
        <f>IF(ISBLANK(W1244),"",Long6[[#This Row],[Adj Close]]/W1244-1)</f>
        <v/>
      </c>
      <c r="AH1243" s="37">
        <v>35681</v>
      </c>
      <c r="AJ1243" s="36" t="str">
        <f>IF(ISBLANK(AI1244),"",Short1[[#This Row],[Adj Close]]/AI1244-1)</f>
        <v/>
      </c>
      <c r="AK1243" s="29">
        <v>35681</v>
      </c>
      <c r="AM1243" s="33" t="str">
        <f>IF(ISBLANK(AL1244),"",Short2[[#This Row],[Adj Close]]/AL1244-1)</f>
        <v/>
      </c>
    </row>
    <row r="1244" spans="1:39" x14ac:dyDescent="0.25">
      <c r="A1244" s="37">
        <v>35674</v>
      </c>
      <c r="B1244" s="39">
        <v>929.04998799999998</v>
      </c>
      <c r="C1244" s="36">
        <f>IF(ISBLANK(B1245), "", GSPC[[#This Row],[Adj Close]]/B1245-1)</f>
        <v>3.2886052846337943E-2</v>
      </c>
      <c r="D1244" s="37">
        <v>35674</v>
      </c>
      <c r="E1244"/>
      <c r="F1244" s="36" t="str">
        <f>IF(ISBLANK(E1245), "", Long0[[#This Row],[Adj Close]]/E1245-1)</f>
        <v/>
      </c>
      <c r="J1244" s="37">
        <v>35674</v>
      </c>
      <c r="K1244"/>
      <c r="L1244" s="36" t="str">
        <f>IF(ISBLANK(K1245),"",Long2[[#This Row],[Adj Close]]/K1245-1)</f>
        <v/>
      </c>
      <c r="M1244" s="29">
        <v>35674</v>
      </c>
      <c r="O1244" s="33" t="str">
        <f>IF(ISBLANK(N1245),"",Long3[[#This Row],[Adj Close]]/N1245-1)</f>
        <v/>
      </c>
      <c r="P1244" s="37">
        <v>35674</v>
      </c>
      <c r="R1244" s="36" t="str">
        <f>IF(ISBLANK(Q1245),"",Long4[[#This Row],[Adj Close]]/Q1245-1)</f>
        <v/>
      </c>
      <c r="V1244" s="37">
        <v>35674</v>
      </c>
      <c r="W1244"/>
      <c r="X1244" s="36" t="str">
        <f>IF(ISBLANK(W1245),"",Long6[[#This Row],[Adj Close]]/W1245-1)</f>
        <v/>
      </c>
      <c r="AH1244" s="37">
        <v>35674</v>
      </c>
      <c r="AJ1244" s="36" t="str">
        <f>IF(ISBLANK(AI1245),"",Short1[[#This Row],[Adj Close]]/AI1245-1)</f>
        <v/>
      </c>
      <c r="AK1244" s="29">
        <v>35674</v>
      </c>
      <c r="AM1244" s="33" t="str">
        <f>IF(ISBLANK(AL1245),"",Short2[[#This Row],[Adj Close]]/AL1245-1)</f>
        <v/>
      </c>
    </row>
    <row r="1245" spans="1:39" x14ac:dyDescent="0.25">
      <c r="A1245" s="37">
        <v>35667</v>
      </c>
      <c r="B1245" s="39">
        <v>899.46997099999999</v>
      </c>
      <c r="C1245" s="36">
        <f>IF(ISBLANK(B1246), "", GSPC[[#This Row],[Adj Close]]/B1246-1)</f>
        <v>-2.606276671652652E-2</v>
      </c>
      <c r="D1245" s="37">
        <v>35667</v>
      </c>
      <c r="E1245"/>
      <c r="F1245" s="36" t="str">
        <f>IF(ISBLANK(E1246), "", Long0[[#This Row],[Adj Close]]/E1246-1)</f>
        <v/>
      </c>
      <c r="J1245" s="37">
        <v>35667</v>
      </c>
      <c r="K1245"/>
      <c r="L1245" s="36" t="str">
        <f>IF(ISBLANK(K1246),"",Long2[[#This Row],[Adj Close]]/K1246-1)</f>
        <v/>
      </c>
      <c r="M1245" s="29">
        <v>35667</v>
      </c>
      <c r="O1245" s="33" t="str">
        <f>IF(ISBLANK(N1246),"",Long3[[#This Row],[Adj Close]]/N1246-1)</f>
        <v/>
      </c>
      <c r="P1245" s="37">
        <v>35667</v>
      </c>
      <c r="R1245" s="36" t="str">
        <f>IF(ISBLANK(Q1246),"",Long4[[#This Row],[Adj Close]]/Q1246-1)</f>
        <v/>
      </c>
      <c r="V1245" s="37">
        <v>35667</v>
      </c>
      <c r="W1245"/>
      <c r="X1245" s="36" t="str">
        <f>IF(ISBLANK(W1246),"",Long6[[#This Row],[Adj Close]]/W1246-1)</f>
        <v/>
      </c>
      <c r="AH1245" s="37">
        <v>35667</v>
      </c>
      <c r="AJ1245" s="36" t="str">
        <f>IF(ISBLANK(AI1246),"",Short1[[#This Row],[Adj Close]]/AI1246-1)</f>
        <v/>
      </c>
      <c r="AK1245" s="29">
        <v>35667</v>
      </c>
      <c r="AM1245" s="33" t="str">
        <f>IF(ISBLANK(AL1246),"",Short2[[#This Row],[Adj Close]]/AL1246-1)</f>
        <v/>
      </c>
    </row>
    <row r="1246" spans="1:39" x14ac:dyDescent="0.25">
      <c r="A1246" s="37">
        <v>35660</v>
      </c>
      <c r="B1246" s="39">
        <v>923.53997800000002</v>
      </c>
      <c r="C1246" s="36">
        <f>IF(ISBLANK(B1247), "", GSPC[[#This Row],[Adj Close]]/B1247-1)</f>
        <v>2.523282384794312E-2</v>
      </c>
      <c r="D1246" s="37">
        <v>35660</v>
      </c>
      <c r="E1246"/>
      <c r="F1246" s="36" t="str">
        <f>IF(ISBLANK(E1247), "", Long0[[#This Row],[Adj Close]]/E1247-1)</f>
        <v/>
      </c>
      <c r="J1246" s="37">
        <v>35660</v>
      </c>
      <c r="K1246"/>
      <c r="L1246" s="36" t="str">
        <f>IF(ISBLANK(K1247),"",Long2[[#This Row],[Adj Close]]/K1247-1)</f>
        <v/>
      </c>
      <c r="M1246" s="29">
        <v>35660</v>
      </c>
      <c r="O1246" s="33" t="str">
        <f>IF(ISBLANK(N1247),"",Long3[[#This Row],[Adj Close]]/N1247-1)</f>
        <v/>
      </c>
      <c r="P1246" s="37">
        <v>35660</v>
      </c>
      <c r="R1246" s="36" t="str">
        <f>IF(ISBLANK(Q1247),"",Long4[[#This Row],[Adj Close]]/Q1247-1)</f>
        <v/>
      </c>
      <c r="V1246" s="37">
        <v>35660</v>
      </c>
      <c r="W1246"/>
      <c r="X1246" s="36" t="str">
        <f>IF(ISBLANK(W1247),"",Long6[[#This Row],[Adj Close]]/W1247-1)</f>
        <v/>
      </c>
      <c r="AH1246" s="37">
        <v>35660</v>
      </c>
      <c r="AJ1246" s="36" t="str">
        <f>IF(ISBLANK(AI1247),"",Short1[[#This Row],[Adj Close]]/AI1247-1)</f>
        <v/>
      </c>
      <c r="AK1246" s="29">
        <v>35660</v>
      </c>
      <c r="AM1246" s="33" t="str">
        <f>IF(ISBLANK(AL1247),"",Short2[[#This Row],[Adj Close]]/AL1247-1)</f>
        <v/>
      </c>
    </row>
    <row r="1247" spans="1:39" x14ac:dyDescent="0.25">
      <c r="A1247" s="37">
        <v>35653</v>
      </c>
      <c r="B1247" s="39">
        <v>900.80999799999995</v>
      </c>
      <c r="C1247" s="36">
        <f>IF(ISBLANK(B1248), "", GSPC[[#This Row],[Adj Close]]/B1248-1)</f>
        <v>-3.5060073238770362E-2</v>
      </c>
      <c r="D1247" s="37">
        <v>35653</v>
      </c>
      <c r="E1247"/>
      <c r="F1247" s="36" t="str">
        <f>IF(ISBLANK(E1248), "", Long0[[#This Row],[Adj Close]]/E1248-1)</f>
        <v/>
      </c>
      <c r="J1247" s="37">
        <v>35653</v>
      </c>
      <c r="K1247"/>
      <c r="L1247" s="36" t="str">
        <f>IF(ISBLANK(K1248),"",Long2[[#This Row],[Adj Close]]/K1248-1)</f>
        <v/>
      </c>
      <c r="M1247" s="29">
        <v>35653</v>
      </c>
      <c r="O1247" s="33" t="str">
        <f>IF(ISBLANK(N1248),"",Long3[[#This Row],[Adj Close]]/N1248-1)</f>
        <v/>
      </c>
      <c r="P1247" s="37">
        <v>35653</v>
      </c>
      <c r="R1247" s="36" t="str">
        <f>IF(ISBLANK(Q1248),"",Long4[[#This Row],[Adj Close]]/Q1248-1)</f>
        <v/>
      </c>
      <c r="V1247" s="37">
        <v>35653</v>
      </c>
      <c r="W1247"/>
      <c r="X1247" s="36" t="str">
        <f>IF(ISBLANK(W1248),"",Long6[[#This Row],[Adj Close]]/W1248-1)</f>
        <v/>
      </c>
      <c r="AH1247" s="37">
        <v>35653</v>
      </c>
      <c r="AJ1247" s="36" t="str">
        <f>IF(ISBLANK(AI1248),"",Short1[[#This Row],[Adj Close]]/AI1248-1)</f>
        <v/>
      </c>
      <c r="AK1247" s="29">
        <v>35653</v>
      </c>
      <c r="AM1247" s="33" t="str">
        <f>IF(ISBLANK(AL1248),"",Short2[[#This Row],[Adj Close]]/AL1248-1)</f>
        <v/>
      </c>
    </row>
    <row r="1248" spans="1:39" x14ac:dyDescent="0.25">
      <c r="A1248" s="37">
        <v>35646</v>
      </c>
      <c r="B1248" s="39">
        <v>933.53997800000002</v>
      </c>
      <c r="C1248" s="36">
        <f>IF(ISBLANK(B1249), "", GSPC[[#This Row],[Adj Close]]/B1249-1)</f>
        <v>-1.4359056511829338E-2</v>
      </c>
      <c r="D1248" s="37">
        <v>35646</v>
      </c>
      <c r="E1248"/>
      <c r="F1248" s="36" t="str">
        <f>IF(ISBLANK(E1249), "", Long0[[#This Row],[Adj Close]]/E1249-1)</f>
        <v/>
      </c>
      <c r="J1248" s="37">
        <v>35646</v>
      </c>
      <c r="K1248"/>
      <c r="L1248" s="36" t="str">
        <f>IF(ISBLANK(K1249),"",Long2[[#This Row],[Adj Close]]/K1249-1)</f>
        <v/>
      </c>
      <c r="M1248" s="29">
        <v>35646</v>
      </c>
      <c r="O1248" s="33" t="str">
        <f>IF(ISBLANK(N1249),"",Long3[[#This Row],[Adj Close]]/N1249-1)</f>
        <v/>
      </c>
      <c r="P1248" s="37">
        <v>35646</v>
      </c>
      <c r="R1248" s="36" t="str">
        <f>IF(ISBLANK(Q1249),"",Long4[[#This Row],[Adj Close]]/Q1249-1)</f>
        <v/>
      </c>
      <c r="V1248" s="37">
        <v>35646</v>
      </c>
      <c r="W1248"/>
      <c r="X1248" s="36" t="str">
        <f>IF(ISBLANK(W1249),"",Long6[[#This Row],[Adj Close]]/W1249-1)</f>
        <v/>
      </c>
      <c r="AH1248" s="37">
        <v>35646</v>
      </c>
      <c r="AJ1248" s="36" t="str">
        <f>IF(ISBLANK(AI1249),"",Short1[[#This Row],[Adj Close]]/AI1249-1)</f>
        <v/>
      </c>
      <c r="AK1248" s="29">
        <v>35646</v>
      </c>
      <c r="AM1248" s="33" t="str">
        <f>IF(ISBLANK(AL1249),"",Short2[[#This Row],[Adj Close]]/AL1249-1)</f>
        <v/>
      </c>
    </row>
    <row r="1249" spans="1:39" x14ac:dyDescent="0.25">
      <c r="A1249" s="37">
        <v>35639</v>
      </c>
      <c r="B1249" s="39">
        <v>947.14001499999995</v>
      </c>
      <c r="C1249" s="36">
        <f>IF(ISBLANK(B1250), "", GSPC[[#This Row],[Adj Close]]/B1250-1)</f>
        <v>8.8944675547015795E-3</v>
      </c>
      <c r="D1249" s="37">
        <v>35639</v>
      </c>
      <c r="E1249"/>
      <c r="F1249" s="36" t="str">
        <f>IF(ISBLANK(E1250), "", Long0[[#This Row],[Adj Close]]/E1250-1)</f>
        <v/>
      </c>
      <c r="J1249" s="37">
        <v>35639</v>
      </c>
      <c r="K1249"/>
      <c r="L1249" s="36" t="str">
        <f>IF(ISBLANK(K1250),"",Long2[[#This Row],[Adj Close]]/K1250-1)</f>
        <v/>
      </c>
      <c r="M1249" s="29">
        <v>35639</v>
      </c>
      <c r="O1249" s="33" t="str">
        <f>IF(ISBLANK(N1250),"",Long3[[#This Row],[Adj Close]]/N1250-1)</f>
        <v/>
      </c>
      <c r="P1249" s="37">
        <v>35639</v>
      </c>
      <c r="R1249" s="36" t="str">
        <f>IF(ISBLANK(Q1250),"",Long4[[#This Row],[Adj Close]]/Q1250-1)</f>
        <v/>
      </c>
      <c r="V1249" s="37">
        <v>35639</v>
      </c>
      <c r="W1249"/>
      <c r="X1249" s="36" t="str">
        <f>IF(ISBLANK(W1250),"",Long6[[#This Row],[Adj Close]]/W1250-1)</f>
        <v/>
      </c>
      <c r="AH1249" s="37">
        <v>35639</v>
      </c>
      <c r="AJ1249" s="36" t="str">
        <f>IF(ISBLANK(AI1250),"",Short1[[#This Row],[Adj Close]]/AI1250-1)</f>
        <v/>
      </c>
      <c r="AK1249" s="29">
        <v>35639</v>
      </c>
      <c r="AM1249" s="33" t="str">
        <f>IF(ISBLANK(AL1250),"",Short2[[#This Row],[Adj Close]]/AL1250-1)</f>
        <v/>
      </c>
    </row>
    <row r="1250" spans="1:39" x14ac:dyDescent="0.25">
      <c r="A1250" s="37">
        <v>35632</v>
      </c>
      <c r="B1250" s="39">
        <v>938.78997800000002</v>
      </c>
      <c r="C1250" s="36">
        <f>IF(ISBLANK(B1251), "", GSPC[[#This Row],[Adj Close]]/B1251-1)</f>
        <v>2.56637062252425E-2</v>
      </c>
      <c r="D1250" s="37">
        <v>35632</v>
      </c>
      <c r="E1250"/>
      <c r="F1250" s="36" t="str">
        <f>IF(ISBLANK(E1251), "", Long0[[#This Row],[Adj Close]]/E1251-1)</f>
        <v/>
      </c>
      <c r="J1250" s="37">
        <v>35632</v>
      </c>
      <c r="K1250"/>
      <c r="L1250" s="36" t="str">
        <f>IF(ISBLANK(K1251),"",Long2[[#This Row],[Adj Close]]/K1251-1)</f>
        <v/>
      </c>
      <c r="M1250" s="29">
        <v>35632</v>
      </c>
      <c r="O1250" s="33" t="str">
        <f>IF(ISBLANK(N1251),"",Long3[[#This Row],[Adj Close]]/N1251-1)</f>
        <v/>
      </c>
      <c r="P1250" s="37">
        <v>35632</v>
      </c>
      <c r="R1250" s="36" t="str">
        <f>IF(ISBLANK(Q1251),"",Long4[[#This Row],[Adj Close]]/Q1251-1)</f>
        <v/>
      </c>
      <c r="V1250" s="37">
        <v>35632</v>
      </c>
      <c r="W1250"/>
      <c r="X1250" s="36" t="str">
        <f>IF(ISBLANK(W1251),"",Long6[[#This Row],[Adj Close]]/W1251-1)</f>
        <v/>
      </c>
      <c r="AH1250" s="37">
        <v>35632</v>
      </c>
      <c r="AJ1250" s="36" t="str">
        <f>IF(ISBLANK(AI1251),"",Short1[[#This Row],[Adj Close]]/AI1251-1)</f>
        <v/>
      </c>
      <c r="AK1250" s="29">
        <v>35632</v>
      </c>
      <c r="AM1250" s="33" t="str">
        <f>IF(ISBLANK(AL1251),"",Short2[[#This Row],[Adj Close]]/AL1251-1)</f>
        <v/>
      </c>
    </row>
    <row r="1251" spans="1:39" x14ac:dyDescent="0.25">
      <c r="A1251" s="37">
        <v>35625</v>
      </c>
      <c r="B1251" s="39">
        <v>915.29998799999998</v>
      </c>
      <c r="C1251" s="36">
        <f>IF(ISBLANK(B1252), "", GSPC[[#This Row],[Adj Close]]/B1252-1)</f>
        <v>-1.5054381142144413E-3</v>
      </c>
      <c r="D1251" s="37">
        <v>35625</v>
      </c>
      <c r="E1251"/>
      <c r="F1251" s="36" t="str">
        <f>IF(ISBLANK(E1252), "", Long0[[#This Row],[Adj Close]]/E1252-1)</f>
        <v/>
      </c>
      <c r="J1251" s="37">
        <v>35625</v>
      </c>
      <c r="K1251"/>
      <c r="L1251" s="36" t="str">
        <f>IF(ISBLANK(K1252),"",Long2[[#This Row],[Adj Close]]/K1252-1)</f>
        <v/>
      </c>
      <c r="M1251" s="29">
        <v>35625</v>
      </c>
      <c r="O1251" s="33" t="str">
        <f>IF(ISBLANK(N1252),"",Long3[[#This Row],[Adj Close]]/N1252-1)</f>
        <v/>
      </c>
      <c r="P1251" s="37">
        <v>35625</v>
      </c>
      <c r="R1251" s="36" t="str">
        <f>IF(ISBLANK(Q1252),"",Long4[[#This Row],[Adj Close]]/Q1252-1)</f>
        <v/>
      </c>
      <c r="V1251" s="37">
        <v>35625</v>
      </c>
      <c r="W1251"/>
      <c r="X1251" s="36" t="str">
        <f>IF(ISBLANK(W1252),"",Long6[[#This Row],[Adj Close]]/W1252-1)</f>
        <v/>
      </c>
      <c r="AH1251" s="37">
        <v>35625</v>
      </c>
      <c r="AJ1251" s="36" t="str">
        <f>IF(ISBLANK(AI1252),"",Short1[[#This Row],[Adj Close]]/AI1252-1)</f>
        <v/>
      </c>
      <c r="AK1251" s="29">
        <v>35625</v>
      </c>
      <c r="AM1251" s="33" t="str">
        <f>IF(ISBLANK(AL1252),"",Short2[[#This Row],[Adj Close]]/AL1252-1)</f>
        <v/>
      </c>
    </row>
    <row r="1252" spans="1:39" x14ac:dyDescent="0.25">
      <c r="A1252" s="37">
        <v>35618</v>
      </c>
      <c r="B1252" s="39">
        <v>916.67999299999997</v>
      </c>
      <c r="C1252" s="36">
        <f>IF(ISBLANK(B1253), "", GSPC[[#This Row],[Adj Close]]/B1253-1)</f>
        <v>-2.6173494356052096E-4</v>
      </c>
      <c r="D1252" s="37">
        <v>35618</v>
      </c>
      <c r="E1252"/>
      <c r="F1252" s="36" t="str">
        <f>IF(ISBLANK(E1253), "", Long0[[#This Row],[Adj Close]]/E1253-1)</f>
        <v/>
      </c>
      <c r="J1252" s="37">
        <v>35618</v>
      </c>
      <c r="K1252"/>
      <c r="L1252" s="36" t="str">
        <f>IF(ISBLANK(K1253),"",Long2[[#This Row],[Adj Close]]/K1253-1)</f>
        <v/>
      </c>
      <c r="M1252" s="29">
        <v>35618</v>
      </c>
      <c r="O1252" s="33" t="str">
        <f>IF(ISBLANK(N1253),"",Long3[[#This Row],[Adj Close]]/N1253-1)</f>
        <v/>
      </c>
      <c r="P1252" s="37">
        <v>35618</v>
      </c>
      <c r="R1252" s="36" t="str">
        <f>IF(ISBLANK(Q1253),"",Long4[[#This Row],[Adj Close]]/Q1253-1)</f>
        <v/>
      </c>
      <c r="V1252" s="37">
        <v>35618</v>
      </c>
      <c r="W1252"/>
      <c r="X1252" s="36" t="str">
        <f>IF(ISBLANK(W1253),"",Long6[[#This Row],[Adj Close]]/W1253-1)</f>
        <v/>
      </c>
      <c r="AH1252" s="37">
        <v>35618</v>
      </c>
      <c r="AJ1252" s="36" t="str">
        <f>IF(ISBLANK(AI1253),"",Short1[[#This Row],[Adj Close]]/AI1253-1)</f>
        <v/>
      </c>
      <c r="AK1252" s="29">
        <v>35618</v>
      </c>
      <c r="AM1252" s="33" t="str">
        <f>IF(ISBLANK(AL1253),"",Short2[[#This Row],[Adj Close]]/AL1253-1)</f>
        <v/>
      </c>
    </row>
    <row r="1253" spans="1:39" x14ac:dyDescent="0.25">
      <c r="A1253" s="37">
        <v>35611</v>
      </c>
      <c r="B1253" s="39">
        <v>916.919983</v>
      </c>
      <c r="C1253" s="36">
        <f>IF(ISBLANK(B1254), "", GSPC[[#This Row],[Adj Close]]/B1254-1)</f>
        <v>3.3382165446394607E-2</v>
      </c>
      <c r="D1253" s="37">
        <v>35611</v>
      </c>
      <c r="E1253"/>
      <c r="F1253" s="36" t="str">
        <f>IF(ISBLANK(E1254), "", Long0[[#This Row],[Adj Close]]/E1254-1)</f>
        <v/>
      </c>
      <c r="J1253" s="37">
        <v>35611</v>
      </c>
      <c r="K1253"/>
      <c r="L1253" s="36" t="str">
        <f>IF(ISBLANK(K1254),"",Long2[[#This Row],[Adj Close]]/K1254-1)</f>
        <v/>
      </c>
      <c r="M1253" s="29">
        <v>35611</v>
      </c>
      <c r="O1253" s="33" t="str">
        <f>IF(ISBLANK(N1254),"",Long3[[#This Row],[Adj Close]]/N1254-1)</f>
        <v/>
      </c>
      <c r="P1253" s="37">
        <v>35611</v>
      </c>
      <c r="R1253" s="36" t="str">
        <f>IF(ISBLANK(Q1254),"",Long4[[#This Row],[Adj Close]]/Q1254-1)</f>
        <v/>
      </c>
      <c r="V1253" s="37">
        <v>35611</v>
      </c>
      <c r="W1253"/>
      <c r="X1253" s="36" t="str">
        <f>IF(ISBLANK(W1254),"",Long6[[#This Row],[Adj Close]]/W1254-1)</f>
        <v/>
      </c>
      <c r="AH1253" s="37">
        <v>35611</v>
      </c>
      <c r="AJ1253" s="36" t="str">
        <f>IF(ISBLANK(AI1254),"",Short1[[#This Row],[Adj Close]]/AI1254-1)</f>
        <v/>
      </c>
      <c r="AK1253" s="29">
        <v>35611</v>
      </c>
      <c r="AM1253" s="33" t="str">
        <f>IF(ISBLANK(AL1254),"",Short2[[#This Row],[Adj Close]]/AL1254-1)</f>
        <v/>
      </c>
    </row>
    <row r="1254" spans="1:39" x14ac:dyDescent="0.25">
      <c r="A1254" s="37">
        <v>35604</v>
      </c>
      <c r="B1254" s="39">
        <v>887.29998799999998</v>
      </c>
      <c r="C1254" s="36">
        <f>IF(ISBLANK(B1255), "", GSPC[[#This Row],[Adj Close]]/B1255-1)</f>
        <v>-1.2685015965038238E-2</v>
      </c>
      <c r="D1254" s="37">
        <v>35604</v>
      </c>
      <c r="E1254"/>
      <c r="F1254" s="36" t="str">
        <f>IF(ISBLANK(E1255), "", Long0[[#This Row],[Adj Close]]/E1255-1)</f>
        <v/>
      </c>
      <c r="J1254" s="37">
        <v>35604</v>
      </c>
      <c r="K1254"/>
      <c r="L1254" s="36" t="str">
        <f>IF(ISBLANK(K1255),"",Long2[[#This Row],[Adj Close]]/K1255-1)</f>
        <v/>
      </c>
      <c r="M1254" s="29">
        <v>35604</v>
      </c>
      <c r="O1254" s="33" t="str">
        <f>IF(ISBLANK(N1255),"",Long3[[#This Row],[Adj Close]]/N1255-1)</f>
        <v/>
      </c>
      <c r="P1254" s="37">
        <v>35604</v>
      </c>
      <c r="R1254" s="36" t="str">
        <f>IF(ISBLANK(Q1255),"",Long4[[#This Row],[Adj Close]]/Q1255-1)</f>
        <v/>
      </c>
      <c r="V1254" s="37">
        <v>35604</v>
      </c>
      <c r="W1254"/>
      <c r="X1254" s="36" t="str">
        <f>IF(ISBLANK(W1255),"",Long6[[#This Row],[Adj Close]]/W1255-1)</f>
        <v/>
      </c>
      <c r="AH1254" s="37">
        <v>35604</v>
      </c>
      <c r="AJ1254" s="36" t="str">
        <f>IF(ISBLANK(AI1255),"",Short1[[#This Row],[Adj Close]]/AI1255-1)</f>
        <v/>
      </c>
      <c r="AK1254" s="29">
        <v>35604</v>
      </c>
      <c r="AM1254" s="33" t="str">
        <f>IF(ISBLANK(AL1255),"",Short2[[#This Row],[Adj Close]]/AL1255-1)</f>
        <v/>
      </c>
    </row>
    <row r="1255" spans="1:39" x14ac:dyDescent="0.25">
      <c r="A1255" s="37">
        <v>35597</v>
      </c>
      <c r="B1255" s="39">
        <v>898.70001200000002</v>
      </c>
      <c r="C1255" s="36">
        <f>IF(ISBLANK(B1256), "", GSPC[[#This Row],[Adj Close]]/B1256-1)</f>
        <v>6.078780075928103E-3</v>
      </c>
      <c r="D1255" s="37">
        <v>35597</v>
      </c>
      <c r="E1255"/>
      <c r="F1255" s="36" t="str">
        <f>IF(ISBLANK(E1256), "", Long0[[#This Row],[Adj Close]]/E1256-1)</f>
        <v/>
      </c>
      <c r="J1255" s="37">
        <v>35597</v>
      </c>
      <c r="K1255"/>
      <c r="L1255" s="36" t="str">
        <f>IF(ISBLANK(K1256),"",Long2[[#This Row],[Adj Close]]/K1256-1)</f>
        <v/>
      </c>
      <c r="M1255" s="29">
        <v>35597</v>
      </c>
      <c r="O1255" s="33" t="str">
        <f>IF(ISBLANK(N1256),"",Long3[[#This Row],[Adj Close]]/N1256-1)</f>
        <v/>
      </c>
      <c r="P1255" s="37">
        <v>35597</v>
      </c>
      <c r="R1255" s="36" t="str">
        <f>IF(ISBLANK(Q1256),"",Long4[[#This Row],[Adj Close]]/Q1256-1)</f>
        <v/>
      </c>
      <c r="V1255" s="37">
        <v>35597</v>
      </c>
      <c r="W1255"/>
      <c r="X1255" s="36" t="str">
        <f>IF(ISBLANK(W1256),"",Long6[[#This Row],[Adj Close]]/W1256-1)</f>
        <v/>
      </c>
      <c r="AH1255" s="37">
        <v>35597</v>
      </c>
      <c r="AJ1255" s="36" t="str">
        <f>IF(ISBLANK(AI1256),"",Short1[[#This Row],[Adj Close]]/AI1256-1)</f>
        <v/>
      </c>
      <c r="AK1255" s="29">
        <v>35597</v>
      </c>
      <c r="AM1255" s="33" t="str">
        <f>IF(ISBLANK(AL1256),"",Short2[[#This Row],[Adj Close]]/AL1256-1)</f>
        <v/>
      </c>
    </row>
    <row r="1256" spans="1:39" x14ac:dyDescent="0.25">
      <c r="A1256" s="37">
        <v>35590</v>
      </c>
      <c r="B1256" s="39">
        <v>893.27002000000005</v>
      </c>
      <c r="C1256" s="36">
        <f>IF(ISBLANK(B1257), "", GSPC[[#This Row],[Adj Close]]/B1257-1)</f>
        <v>4.1095103307710934E-2</v>
      </c>
      <c r="D1256" s="37">
        <v>35590</v>
      </c>
      <c r="E1256"/>
      <c r="F1256" s="36" t="str">
        <f>IF(ISBLANK(E1257), "", Long0[[#This Row],[Adj Close]]/E1257-1)</f>
        <v/>
      </c>
      <c r="J1256" s="37">
        <v>35590</v>
      </c>
      <c r="K1256"/>
      <c r="L1256" s="36" t="str">
        <f>IF(ISBLANK(K1257),"",Long2[[#This Row],[Adj Close]]/K1257-1)</f>
        <v/>
      </c>
      <c r="M1256" s="29">
        <v>35590</v>
      </c>
      <c r="O1256" s="33" t="str">
        <f>IF(ISBLANK(N1257),"",Long3[[#This Row],[Adj Close]]/N1257-1)</f>
        <v/>
      </c>
      <c r="P1256" s="37">
        <v>35590</v>
      </c>
      <c r="R1256" s="36" t="str">
        <f>IF(ISBLANK(Q1257),"",Long4[[#This Row],[Adj Close]]/Q1257-1)</f>
        <v/>
      </c>
      <c r="V1256" s="37">
        <v>35590</v>
      </c>
      <c r="W1256"/>
      <c r="X1256" s="36" t="str">
        <f>IF(ISBLANK(W1257),"",Long6[[#This Row],[Adj Close]]/W1257-1)</f>
        <v/>
      </c>
      <c r="AH1256" s="37">
        <v>35590</v>
      </c>
      <c r="AJ1256" s="36" t="str">
        <f>IF(ISBLANK(AI1257),"",Short1[[#This Row],[Adj Close]]/AI1257-1)</f>
        <v/>
      </c>
      <c r="AK1256" s="29">
        <v>35590</v>
      </c>
      <c r="AM1256" s="33" t="str">
        <f>IF(ISBLANK(AL1257),"",Short2[[#This Row],[Adj Close]]/AL1257-1)</f>
        <v/>
      </c>
    </row>
    <row r="1257" spans="1:39" x14ac:dyDescent="0.25">
      <c r="A1257" s="37">
        <v>35583</v>
      </c>
      <c r="B1257" s="39">
        <v>858.01000999999997</v>
      </c>
      <c r="C1257" s="36">
        <f>IF(ISBLANK(B1258), "", GSPC[[#This Row],[Adj Close]]/B1258-1)</f>
        <v>1.1470246460322908E-2</v>
      </c>
      <c r="D1257" s="37">
        <v>35583</v>
      </c>
      <c r="E1257"/>
      <c r="F1257" s="36" t="str">
        <f>IF(ISBLANK(E1258), "", Long0[[#This Row],[Adj Close]]/E1258-1)</f>
        <v/>
      </c>
      <c r="J1257" s="37">
        <v>35583</v>
      </c>
      <c r="K1257"/>
      <c r="L1257" s="36" t="str">
        <f>IF(ISBLANK(K1258),"",Long2[[#This Row],[Adj Close]]/K1258-1)</f>
        <v/>
      </c>
      <c r="M1257" s="29">
        <v>35583</v>
      </c>
      <c r="O1257" s="33" t="str">
        <f>IF(ISBLANK(N1258),"",Long3[[#This Row],[Adj Close]]/N1258-1)</f>
        <v/>
      </c>
      <c r="P1257" s="37">
        <v>35583</v>
      </c>
      <c r="R1257" s="36" t="str">
        <f>IF(ISBLANK(Q1258),"",Long4[[#This Row],[Adj Close]]/Q1258-1)</f>
        <v/>
      </c>
      <c r="V1257" s="37">
        <v>35583</v>
      </c>
      <c r="W1257"/>
      <c r="X1257" s="36" t="str">
        <f>IF(ISBLANK(W1258),"",Long6[[#This Row],[Adj Close]]/W1258-1)</f>
        <v/>
      </c>
      <c r="AH1257" s="37">
        <v>35583</v>
      </c>
      <c r="AJ1257" s="36" t="str">
        <f>IF(ISBLANK(AI1258),"",Short1[[#This Row],[Adj Close]]/AI1258-1)</f>
        <v/>
      </c>
      <c r="AK1257" s="29">
        <v>35583</v>
      </c>
      <c r="AM1257" s="33" t="str">
        <f>IF(ISBLANK(AL1258),"",Short2[[#This Row],[Adj Close]]/AL1258-1)</f>
        <v/>
      </c>
    </row>
    <row r="1258" spans="1:39" x14ac:dyDescent="0.25">
      <c r="A1258" s="37">
        <v>35576</v>
      </c>
      <c r="B1258" s="39">
        <v>848.28002900000001</v>
      </c>
      <c r="C1258" s="36">
        <f>IF(ISBLANK(B1259), "", GSPC[[#This Row],[Adj Close]]/B1259-1)</f>
        <v>1.4757446102302563E-3</v>
      </c>
      <c r="D1258" s="37">
        <v>35576</v>
      </c>
      <c r="E1258"/>
      <c r="F1258" s="36" t="str">
        <f>IF(ISBLANK(E1259), "", Long0[[#This Row],[Adj Close]]/E1259-1)</f>
        <v/>
      </c>
      <c r="J1258" s="37">
        <v>35576</v>
      </c>
      <c r="K1258"/>
      <c r="L1258" s="36" t="str">
        <f>IF(ISBLANK(K1259),"",Long2[[#This Row],[Adj Close]]/K1259-1)</f>
        <v/>
      </c>
      <c r="M1258" s="29">
        <v>35576</v>
      </c>
      <c r="O1258" s="33" t="str">
        <f>IF(ISBLANK(N1259),"",Long3[[#This Row],[Adj Close]]/N1259-1)</f>
        <v/>
      </c>
      <c r="P1258" s="37">
        <v>35576</v>
      </c>
      <c r="R1258" s="36" t="str">
        <f>IF(ISBLANK(Q1259),"",Long4[[#This Row],[Adj Close]]/Q1259-1)</f>
        <v/>
      </c>
      <c r="V1258" s="37">
        <v>35576</v>
      </c>
      <c r="W1258"/>
      <c r="X1258" s="36" t="str">
        <f>IF(ISBLANK(W1259),"",Long6[[#This Row],[Adj Close]]/W1259-1)</f>
        <v/>
      </c>
      <c r="AH1258" s="37">
        <v>35576</v>
      </c>
      <c r="AJ1258" s="36" t="str">
        <f>IF(ISBLANK(AI1259),"",Short1[[#This Row],[Adj Close]]/AI1259-1)</f>
        <v/>
      </c>
      <c r="AK1258" s="29">
        <v>35576</v>
      </c>
      <c r="AM1258" s="33" t="str">
        <f>IF(ISBLANK(AL1259),"",Short2[[#This Row],[Adj Close]]/AL1259-1)</f>
        <v/>
      </c>
    </row>
    <row r="1259" spans="1:39" x14ac:dyDescent="0.25">
      <c r="A1259" s="37">
        <v>35569</v>
      </c>
      <c r="B1259" s="39">
        <v>847.03002900000001</v>
      </c>
      <c r="C1259" s="36">
        <f>IF(ISBLANK(B1260), "", GSPC[[#This Row],[Adj Close]]/B1260-1)</f>
        <v>2.0825584814703202E-2</v>
      </c>
      <c r="D1259" s="37">
        <v>35569</v>
      </c>
      <c r="E1259"/>
      <c r="F1259" s="36" t="str">
        <f>IF(ISBLANK(E1260), "", Long0[[#This Row],[Adj Close]]/E1260-1)</f>
        <v/>
      </c>
      <c r="J1259" s="37">
        <v>35569</v>
      </c>
      <c r="K1259"/>
      <c r="L1259" s="36" t="str">
        <f>IF(ISBLANK(K1260),"",Long2[[#This Row],[Adj Close]]/K1260-1)</f>
        <v/>
      </c>
      <c r="M1259" s="29">
        <v>35569</v>
      </c>
      <c r="O1259" s="33" t="str">
        <f>IF(ISBLANK(N1260),"",Long3[[#This Row],[Adj Close]]/N1260-1)</f>
        <v/>
      </c>
      <c r="P1259" s="37">
        <v>35569</v>
      </c>
      <c r="R1259" s="36" t="str">
        <f>IF(ISBLANK(Q1260),"",Long4[[#This Row],[Adj Close]]/Q1260-1)</f>
        <v/>
      </c>
      <c r="V1259" s="37">
        <v>35569</v>
      </c>
      <c r="W1259"/>
      <c r="X1259" s="36" t="str">
        <f>IF(ISBLANK(W1260),"",Long6[[#This Row],[Adj Close]]/W1260-1)</f>
        <v/>
      </c>
      <c r="AH1259" s="37">
        <v>35569</v>
      </c>
      <c r="AJ1259" s="36" t="str">
        <f>IF(ISBLANK(AI1260),"",Short1[[#This Row],[Adj Close]]/AI1260-1)</f>
        <v/>
      </c>
      <c r="AK1259" s="29">
        <v>35569</v>
      </c>
      <c r="AM1259" s="33" t="str">
        <f>IF(ISBLANK(AL1260),"",Short2[[#This Row],[Adj Close]]/AL1260-1)</f>
        <v/>
      </c>
    </row>
    <row r="1260" spans="1:39" x14ac:dyDescent="0.25">
      <c r="A1260" s="37">
        <v>35562</v>
      </c>
      <c r="B1260" s="39">
        <v>829.75</v>
      </c>
      <c r="C1260" s="36">
        <f>IF(ISBLANK(B1261), "", GSPC[[#This Row],[Adj Close]]/B1261-1)</f>
        <v>6.0258139446294212E-3</v>
      </c>
      <c r="D1260" s="37">
        <v>35562</v>
      </c>
      <c r="E1260"/>
      <c r="F1260" s="36" t="str">
        <f>IF(ISBLANK(E1261), "", Long0[[#This Row],[Adj Close]]/E1261-1)</f>
        <v/>
      </c>
      <c r="J1260" s="37">
        <v>35562</v>
      </c>
      <c r="K1260"/>
      <c r="L1260" s="36" t="str">
        <f>IF(ISBLANK(K1261),"",Long2[[#This Row],[Adj Close]]/K1261-1)</f>
        <v/>
      </c>
      <c r="M1260" s="29">
        <v>35562</v>
      </c>
      <c r="O1260" s="33" t="str">
        <f>IF(ISBLANK(N1261),"",Long3[[#This Row],[Adj Close]]/N1261-1)</f>
        <v/>
      </c>
      <c r="P1260" s="37">
        <v>35562</v>
      </c>
      <c r="R1260" s="36" t="str">
        <f>IF(ISBLANK(Q1261),"",Long4[[#This Row],[Adj Close]]/Q1261-1)</f>
        <v/>
      </c>
      <c r="V1260" s="37">
        <v>35562</v>
      </c>
      <c r="W1260"/>
      <c r="X1260" s="36" t="str">
        <f>IF(ISBLANK(W1261),"",Long6[[#This Row],[Adj Close]]/W1261-1)</f>
        <v/>
      </c>
      <c r="AH1260" s="37">
        <v>35562</v>
      </c>
      <c r="AJ1260" s="36" t="str">
        <f>IF(ISBLANK(AI1261),"",Short1[[#This Row],[Adj Close]]/AI1261-1)</f>
        <v/>
      </c>
      <c r="AK1260" s="29">
        <v>35562</v>
      </c>
      <c r="AM1260" s="33" t="str">
        <f>IF(ISBLANK(AL1261),"",Short2[[#This Row],[Adj Close]]/AL1261-1)</f>
        <v/>
      </c>
    </row>
    <row r="1261" spans="1:39" x14ac:dyDescent="0.25">
      <c r="A1261" s="37">
        <v>35555</v>
      </c>
      <c r="B1261" s="39">
        <v>824.78002900000001</v>
      </c>
      <c r="C1261" s="36">
        <f>IF(ISBLANK(B1262), "", GSPC[[#This Row],[Adj Close]]/B1262-1)</f>
        <v>1.4527053176974114E-2</v>
      </c>
      <c r="D1261" s="37">
        <v>35555</v>
      </c>
      <c r="E1261"/>
      <c r="F1261" s="36" t="str">
        <f>IF(ISBLANK(E1262), "", Long0[[#This Row],[Adj Close]]/E1262-1)</f>
        <v/>
      </c>
      <c r="J1261" s="37">
        <v>35555</v>
      </c>
      <c r="K1261"/>
      <c r="L1261" s="36" t="str">
        <f>IF(ISBLANK(K1262),"",Long2[[#This Row],[Adj Close]]/K1262-1)</f>
        <v/>
      </c>
      <c r="M1261" s="29">
        <v>35555</v>
      </c>
      <c r="O1261" s="33" t="str">
        <f>IF(ISBLANK(N1262),"",Long3[[#This Row],[Adj Close]]/N1262-1)</f>
        <v/>
      </c>
      <c r="P1261" s="37">
        <v>35555</v>
      </c>
      <c r="R1261" s="36" t="str">
        <f>IF(ISBLANK(Q1262),"",Long4[[#This Row],[Adj Close]]/Q1262-1)</f>
        <v/>
      </c>
      <c r="V1261" s="37">
        <v>35555</v>
      </c>
      <c r="W1261"/>
      <c r="X1261" s="36" t="str">
        <f>IF(ISBLANK(W1262),"",Long6[[#This Row],[Adj Close]]/W1262-1)</f>
        <v/>
      </c>
      <c r="AH1261" s="37">
        <v>35555</v>
      </c>
      <c r="AJ1261" s="36" t="str">
        <f>IF(ISBLANK(AI1262),"",Short1[[#This Row],[Adj Close]]/AI1262-1)</f>
        <v/>
      </c>
      <c r="AK1261" s="29">
        <v>35555</v>
      </c>
      <c r="AM1261" s="33" t="str">
        <f>IF(ISBLANK(AL1262),"",Short2[[#This Row],[Adj Close]]/AL1262-1)</f>
        <v/>
      </c>
    </row>
    <row r="1262" spans="1:39" x14ac:dyDescent="0.25">
      <c r="A1262" s="37">
        <v>35548</v>
      </c>
      <c r="B1262" s="39">
        <v>812.96997099999999</v>
      </c>
      <c r="C1262" s="36">
        <f>IF(ISBLANK(B1263), "", GSPC[[#This Row],[Adj Close]]/B1263-1)</f>
        <v>6.2192111411422557E-2</v>
      </c>
      <c r="D1262" s="37">
        <v>35548</v>
      </c>
      <c r="E1262"/>
      <c r="F1262" s="36" t="str">
        <f>IF(ISBLANK(E1263), "", Long0[[#This Row],[Adj Close]]/E1263-1)</f>
        <v/>
      </c>
      <c r="J1262" s="37">
        <v>35548</v>
      </c>
      <c r="K1262"/>
      <c r="L1262" s="36" t="str">
        <f>IF(ISBLANK(K1263),"",Long2[[#This Row],[Adj Close]]/K1263-1)</f>
        <v/>
      </c>
      <c r="M1262" s="29">
        <v>35548</v>
      </c>
      <c r="O1262" s="33" t="str">
        <f>IF(ISBLANK(N1263),"",Long3[[#This Row],[Adj Close]]/N1263-1)</f>
        <v/>
      </c>
      <c r="P1262" s="37">
        <v>35548</v>
      </c>
      <c r="R1262" s="36" t="str">
        <f>IF(ISBLANK(Q1263),"",Long4[[#This Row],[Adj Close]]/Q1263-1)</f>
        <v/>
      </c>
      <c r="V1262" s="37">
        <v>35548</v>
      </c>
      <c r="W1262"/>
      <c r="X1262" s="36" t="str">
        <f>IF(ISBLANK(W1263),"",Long6[[#This Row],[Adj Close]]/W1263-1)</f>
        <v/>
      </c>
      <c r="AH1262" s="37">
        <v>35548</v>
      </c>
      <c r="AJ1262" s="36" t="str">
        <f>IF(ISBLANK(AI1263),"",Short1[[#This Row],[Adj Close]]/AI1263-1)</f>
        <v/>
      </c>
      <c r="AK1262" s="29">
        <v>35548</v>
      </c>
      <c r="AM1262" s="33" t="str">
        <f>IF(ISBLANK(AL1263),"",Short2[[#This Row],[Adj Close]]/AL1263-1)</f>
        <v/>
      </c>
    </row>
    <row r="1263" spans="1:39" x14ac:dyDescent="0.25">
      <c r="A1263" s="37">
        <v>35541</v>
      </c>
      <c r="B1263" s="39">
        <v>765.36999500000002</v>
      </c>
      <c r="C1263" s="36">
        <f>IF(ISBLANK(B1264), "", GSPC[[#This Row],[Adj Close]]/B1264-1)</f>
        <v>-1.2657984260555644E-3</v>
      </c>
      <c r="D1263" s="37">
        <v>35541</v>
      </c>
      <c r="E1263"/>
      <c r="F1263" s="36" t="str">
        <f>IF(ISBLANK(E1264), "", Long0[[#This Row],[Adj Close]]/E1264-1)</f>
        <v/>
      </c>
      <c r="J1263" s="37">
        <v>35541</v>
      </c>
      <c r="K1263"/>
      <c r="L1263" s="36" t="str">
        <f>IF(ISBLANK(K1264),"",Long2[[#This Row],[Adj Close]]/K1264-1)</f>
        <v/>
      </c>
      <c r="M1263" s="29">
        <v>35541</v>
      </c>
      <c r="O1263" s="33" t="str">
        <f>IF(ISBLANK(N1264),"",Long3[[#This Row],[Adj Close]]/N1264-1)</f>
        <v/>
      </c>
      <c r="P1263" s="37">
        <v>35541</v>
      </c>
      <c r="R1263" s="36" t="str">
        <f>IF(ISBLANK(Q1264),"",Long4[[#This Row],[Adj Close]]/Q1264-1)</f>
        <v/>
      </c>
      <c r="V1263" s="37">
        <v>35541</v>
      </c>
      <c r="W1263"/>
      <c r="X1263" s="36" t="str">
        <f>IF(ISBLANK(W1264),"",Long6[[#This Row],[Adj Close]]/W1264-1)</f>
        <v/>
      </c>
      <c r="AH1263" s="37">
        <v>35541</v>
      </c>
      <c r="AJ1263" s="36" t="str">
        <f>IF(ISBLANK(AI1264),"",Short1[[#This Row],[Adj Close]]/AI1264-1)</f>
        <v/>
      </c>
      <c r="AK1263" s="29">
        <v>35541</v>
      </c>
      <c r="AM1263" s="33" t="str">
        <f>IF(ISBLANK(AL1264),"",Short2[[#This Row],[Adj Close]]/AL1264-1)</f>
        <v/>
      </c>
    </row>
    <row r="1264" spans="1:39" x14ac:dyDescent="0.25">
      <c r="A1264" s="37">
        <v>35534</v>
      </c>
      <c r="B1264" s="39">
        <v>766.34002699999996</v>
      </c>
      <c r="C1264" s="36">
        <f>IF(ISBLANK(B1265), "", GSPC[[#This Row],[Adj Close]]/B1265-1)</f>
        <v>3.8893787116585088E-2</v>
      </c>
      <c r="D1264" s="37">
        <v>35534</v>
      </c>
      <c r="E1264"/>
      <c r="F1264" s="36" t="str">
        <f>IF(ISBLANK(E1265), "", Long0[[#This Row],[Adj Close]]/E1265-1)</f>
        <v/>
      </c>
      <c r="J1264" s="37">
        <v>35534</v>
      </c>
      <c r="K1264"/>
      <c r="L1264" s="36" t="str">
        <f>IF(ISBLANK(K1265),"",Long2[[#This Row],[Adj Close]]/K1265-1)</f>
        <v/>
      </c>
      <c r="M1264" s="29">
        <v>35534</v>
      </c>
      <c r="O1264" s="33" t="str">
        <f>IF(ISBLANK(N1265),"",Long3[[#This Row],[Adj Close]]/N1265-1)</f>
        <v/>
      </c>
      <c r="P1264" s="37">
        <v>35534</v>
      </c>
      <c r="R1264" s="36" t="str">
        <f>IF(ISBLANK(Q1265),"",Long4[[#This Row],[Adj Close]]/Q1265-1)</f>
        <v/>
      </c>
      <c r="V1264" s="37">
        <v>35534</v>
      </c>
      <c r="W1264"/>
      <c r="X1264" s="36" t="str">
        <f>IF(ISBLANK(W1265),"",Long6[[#This Row],[Adj Close]]/W1265-1)</f>
        <v/>
      </c>
      <c r="AH1264" s="37">
        <v>35534</v>
      </c>
      <c r="AJ1264" s="36" t="str">
        <f>IF(ISBLANK(AI1265),"",Short1[[#This Row],[Adj Close]]/AI1265-1)</f>
        <v/>
      </c>
      <c r="AK1264" s="29">
        <v>35534</v>
      </c>
      <c r="AM1264" s="33" t="str">
        <f>IF(ISBLANK(AL1265),"",Short2[[#This Row],[Adj Close]]/AL1265-1)</f>
        <v/>
      </c>
    </row>
    <row r="1265" spans="1:39" x14ac:dyDescent="0.25">
      <c r="A1265" s="37">
        <v>35527</v>
      </c>
      <c r="B1265" s="39">
        <v>737.65002400000003</v>
      </c>
      <c r="C1265" s="36">
        <f>IF(ISBLANK(B1266), "", GSPC[[#This Row],[Adj Close]]/B1266-1)</f>
        <v>-2.671856360833158E-2</v>
      </c>
      <c r="D1265" s="37">
        <v>35527</v>
      </c>
      <c r="E1265"/>
      <c r="F1265" s="36" t="str">
        <f>IF(ISBLANK(E1266), "", Long0[[#This Row],[Adj Close]]/E1266-1)</f>
        <v/>
      </c>
      <c r="J1265" s="37">
        <v>35527</v>
      </c>
      <c r="K1265"/>
      <c r="L1265" s="36" t="str">
        <f>IF(ISBLANK(K1266),"",Long2[[#This Row],[Adj Close]]/K1266-1)</f>
        <v/>
      </c>
      <c r="M1265" s="29">
        <v>35527</v>
      </c>
      <c r="O1265" s="33" t="str">
        <f>IF(ISBLANK(N1266),"",Long3[[#This Row],[Adj Close]]/N1266-1)</f>
        <v/>
      </c>
      <c r="P1265" s="37">
        <v>35527</v>
      </c>
      <c r="R1265" s="36" t="str">
        <f>IF(ISBLANK(Q1266),"",Long4[[#This Row],[Adj Close]]/Q1266-1)</f>
        <v/>
      </c>
      <c r="V1265" s="37">
        <v>35527</v>
      </c>
      <c r="W1265"/>
      <c r="X1265" s="36" t="str">
        <f>IF(ISBLANK(W1266),"",Long6[[#This Row],[Adj Close]]/W1266-1)</f>
        <v/>
      </c>
      <c r="AH1265" s="37">
        <v>35527</v>
      </c>
      <c r="AJ1265" s="36" t="str">
        <f>IF(ISBLANK(AI1266),"",Short1[[#This Row],[Adj Close]]/AI1266-1)</f>
        <v/>
      </c>
      <c r="AK1265" s="29">
        <v>35527</v>
      </c>
      <c r="AM1265" s="33" t="str">
        <f>IF(ISBLANK(AL1266),"",Short2[[#This Row],[Adj Close]]/AL1266-1)</f>
        <v/>
      </c>
    </row>
    <row r="1266" spans="1:39" x14ac:dyDescent="0.25">
      <c r="A1266" s="37">
        <v>35520</v>
      </c>
      <c r="B1266" s="39">
        <v>757.90002400000003</v>
      </c>
      <c r="C1266" s="36">
        <f>IF(ISBLANK(B1267), "", GSPC[[#This Row],[Adj Close]]/B1267-1)</f>
        <v>-2.0649171572794334E-2</v>
      </c>
      <c r="D1266" s="37">
        <v>35520</v>
      </c>
      <c r="E1266"/>
      <c r="F1266" s="36" t="str">
        <f>IF(ISBLANK(E1267), "", Long0[[#This Row],[Adj Close]]/E1267-1)</f>
        <v/>
      </c>
      <c r="J1266" s="37">
        <v>35520</v>
      </c>
      <c r="K1266"/>
      <c r="L1266" s="36" t="str">
        <f>IF(ISBLANK(K1267),"",Long2[[#This Row],[Adj Close]]/K1267-1)</f>
        <v/>
      </c>
      <c r="M1266" s="29">
        <v>35520</v>
      </c>
      <c r="O1266" s="33" t="str">
        <f>IF(ISBLANK(N1267),"",Long3[[#This Row],[Adj Close]]/N1267-1)</f>
        <v/>
      </c>
      <c r="P1266" s="37">
        <v>35520</v>
      </c>
      <c r="R1266" s="36" t="str">
        <f>IF(ISBLANK(Q1267),"",Long4[[#This Row],[Adj Close]]/Q1267-1)</f>
        <v/>
      </c>
      <c r="V1266" s="37">
        <v>35520</v>
      </c>
      <c r="W1266"/>
      <c r="X1266" s="36" t="str">
        <f>IF(ISBLANK(W1267),"",Long6[[#This Row],[Adj Close]]/W1267-1)</f>
        <v/>
      </c>
      <c r="AH1266" s="37">
        <v>35520</v>
      </c>
      <c r="AJ1266" s="36" t="str">
        <f>IF(ISBLANK(AI1267),"",Short1[[#This Row],[Adj Close]]/AI1267-1)</f>
        <v/>
      </c>
      <c r="AK1266" s="29">
        <v>35520</v>
      </c>
      <c r="AM1266" s="33" t="str">
        <f>IF(ISBLANK(AL1267),"",Short2[[#This Row],[Adj Close]]/AL1267-1)</f>
        <v/>
      </c>
    </row>
    <row r="1267" spans="1:39" x14ac:dyDescent="0.25">
      <c r="A1267" s="37">
        <v>35513</v>
      </c>
      <c r="B1267" s="39">
        <v>773.88000499999998</v>
      </c>
      <c r="C1267" s="36">
        <f>IF(ISBLANK(B1268), "", GSPC[[#This Row],[Adj Close]]/B1268-1)</f>
        <v>-1.3034015192980974E-2</v>
      </c>
      <c r="D1267" s="37">
        <v>35513</v>
      </c>
      <c r="E1267"/>
      <c r="F1267" s="36" t="str">
        <f>IF(ISBLANK(E1268), "", Long0[[#This Row],[Adj Close]]/E1268-1)</f>
        <v/>
      </c>
      <c r="J1267" s="37">
        <v>35513</v>
      </c>
      <c r="K1267"/>
      <c r="L1267" s="36" t="str">
        <f>IF(ISBLANK(K1268),"",Long2[[#This Row],[Adj Close]]/K1268-1)</f>
        <v/>
      </c>
      <c r="M1267" s="29">
        <v>35513</v>
      </c>
      <c r="O1267" s="33" t="str">
        <f>IF(ISBLANK(N1268),"",Long3[[#This Row],[Adj Close]]/N1268-1)</f>
        <v/>
      </c>
      <c r="P1267" s="37">
        <v>35513</v>
      </c>
      <c r="R1267" s="36" t="str">
        <f>IF(ISBLANK(Q1268),"",Long4[[#This Row],[Adj Close]]/Q1268-1)</f>
        <v/>
      </c>
      <c r="V1267" s="37">
        <v>35513</v>
      </c>
      <c r="W1267"/>
      <c r="X1267" s="36" t="str">
        <f>IF(ISBLANK(W1268),"",Long6[[#This Row],[Adj Close]]/W1268-1)</f>
        <v/>
      </c>
      <c r="AH1267" s="37">
        <v>35513</v>
      </c>
      <c r="AJ1267" s="36" t="str">
        <f>IF(ISBLANK(AI1268),"",Short1[[#This Row],[Adj Close]]/AI1268-1)</f>
        <v/>
      </c>
      <c r="AK1267" s="29">
        <v>35513</v>
      </c>
      <c r="AM1267" s="33" t="str">
        <f>IF(ISBLANK(AL1268),"",Short2[[#This Row],[Adj Close]]/AL1268-1)</f>
        <v/>
      </c>
    </row>
    <row r="1268" spans="1:39" x14ac:dyDescent="0.25">
      <c r="A1268" s="37">
        <v>35506</v>
      </c>
      <c r="B1268" s="39">
        <v>784.09997599999997</v>
      </c>
      <c r="C1268" s="36">
        <f>IF(ISBLANK(B1269), "", GSPC[[#This Row],[Adj Close]]/B1269-1)</f>
        <v>-1.143513647061456E-2</v>
      </c>
      <c r="D1268" s="37">
        <v>35506</v>
      </c>
      <c r="E1268"/>
      <c r="F1268" s="36" t="str">
        <f>IF(ISBLANK(E1269), "", Long0[[#This Row],[Adj Close]]/E1269-1)</f>
        <v/>
      </c>
      <c r="J1268" s="37">
        <v>35506</v>
      </c>
      <c r="K1268"/>
      <c r="L1268" s="36" t="str">
        <f>IF(ISBLANK(K1269),"",Long2[[#This Row],[Adj Close]]/K1269-1)</f>
        <v/>
      </c>
      <c r="M1268" s="29">
        <v>35506</v>
      </c>
      <c r="O1268" s="33" t="str">
        <f>IF(ISBLANK(N1269),"",Long3[[#This Row],[Adj Close]]/N1269-1)</f>
        <v/>
      </c>
      <c r="P1268" s="37">
        <v>35506</v>
      </c>
      <c r="R1268" s="36" t="str">
        <f>IF(ISBLANK(Q1269),"",Long4[[#This Row],[Adj Close]]/Q1269-1)</f>
        <v/>
      </c>
      <c r="V1268" s="37">
        <v>35506</v>
      </c>
      <c r="W1268"/>
      <c r="X1268" s="36" t="str">
        <f>IF(ISBLANK(W1269),"",Long6[[#This Row],[Adj Close]]/W1269-1)</f>
        <v/>
      </c>
      <c r="AH1268" s="37">
        <v>35506</v>
      </c>
      <c r="AJ1268" s="36" t="str">
        <f>IF(ISBLANK(AI1269),"",Short1[[#This Row],[Adj Close]]/AI1269-1)</f>
        <v/>
      </c>
      <c r="AK1268" s="29">
        <v>35506</v>
      </c>
      <c r="AM1268" s="33" t="str">
        <f>IF(ISBLANK(AL1269),"",Short2[[#This Row],[Adj Close]]/AL1269-1)</f>
        <v/>
      </c>
    </row>
    <row r="1269" spans="1:39" x14ac:dyDescent="0.25">
      <c r="A1269" s="37">
        <v>35499</v>
      </c>
      <c r="B1269" s="39">
        <v>793.169983</v>
      </c>
      <c r="C1269" s="36">
        <f>IF(ISBLANK(B1270), "", GSPC[[#This Row],[Adj Close]]/B1270-1)</f>
        <v>-1.4658917009464423E-2</v>
      </c>
      <c r="D1269" s="37">
        <v>35499</v>
      </c>
      <c r="E1269"/>
      <c r="F1269" s="36" t="str">
        <f>IF(ISBLANK(E1270), "", Long0[[#This Row],[Adj Close]]/E1270-1)</f>
        <v/>
      </c>
      <c r="J1269" s="37">
        <v>35499</v>
      </c>
      <c r="K1269"/>
      <c r="L1269" s="36" t="str">
        <f>IF(ISBLANK(K1270),"",Long2[[#This Row],[Adj Close]]/K1270-1)</f>
        <v/>
      </c>
      <c r="M1269" s="29">
        <v>35499</v>
      </c>
      <c r="O1269" s="33" t="str">
        <f>IF(ISBLANK(N1270),"",Long3[[#This Row],[Adj Close]]/N1270-1)</f>
        <v/>
      </c>
      <c r="P1269" s="37">
        <v>35499</v>
      </c>
      <c r="R1269" s="36" t="str">
        <f>IF(ISBLANK(Q1270),"",Long4[[#This Row],[Adj Close]]/Q1270-1)</f>
        <v/>
      </c>
      <c r="V1269" s="37">
        <v>35499</v>
      </c>
      <c r="W1269"/>
      <c r="X1269" s="36" t="str">
        <f>IF(ISBLANK(W1270),"",Long6[[#This Row],[Adj Close]]/W1270-1)</f>
        <v/>
      </c>
      <c r="AH1269" s="37">
        <v>35499</v>
      </c>
      <c r="AJ1269" s="36" t="str">
        <f>IF(ISBLANK(AI1270),"",Short1[[#This Row],[Adj Close]]/AI1270-1)</f>
        <v/>
      </c>
      <c r="AK1269" s="29">
        <v>35499</v>
      </c>
      <c r="AM1269" s="33" t="str">
        <f>IF(ISBLANK(AL1270),"",Short2[[#This Row],[Adj Close]]/AL1270-1)</f>
        <v/>
      </c>
    </row>
    <row r="1270" spans="1:39" x14ac:dyDescent="0.25">
      <c r="A1270" s="37">
        <v>35492</v>
      </c>
      <c r="B1270" s="39">
        <v>804.96997099999999</v>
      </c>
      <c r="C1270" s="36">
        <f>IF(ISBLANK(B1271), "", GSPC[[#This Row],[Adj Close]]/B1271-1)</f>
        <v>1.7892774430022573E-2</v>
      </c>
      <c r="D1270" s="37">
        <v>35492</v>
      </c>
      <c r="E1270"/>
      <c r="F1270" s="36" t="str">
        <f>IF(ISBLANK(E1271), "", Long0[[#This Row],[Adj Close]]/E1271-1)</f>
        <v/>
      </c>
      <c r="J1270" s="37">
        <v>35492</v>
      </c>
      <c r="K1270"/>
      <c r="L1270" s="36" t="str">
        <f>IF(ISBLANK(K1271),"",Long2[[#This Row],[Adj Close]]/K1271-1)</f>
        <v/>
      </c>
      <c r="M1270" s="29">
        <v>35492</v>
      </c>
      <c r="O1270" s="33" t="str">
        <f>IF(ISBLANK(N1271),"",Long3[[#This Row],[Adj Close]]/N1271-1)</f>
        <v/>
      </c>
      <c r="P1270" s="37">
        <v>35492</v>
      </c>
      <c r="R1270" s="36" t="str">
        <f>IF(ISBLANK(Q1271),"",Long4[[#This Row],[Adj Close]]/Q1271-1)</f>
        <v/>
      </c>
      <c r="V1270" s="37">
        <v>35492</v>
      </c>
      <c r="W1270"/>
      <c r="X1270" s="36" t="str">
        <f>IF(ISBLANK(W1271),"",Long6[[#This Row],[Adj Close]]/W1271-1)</f>
        <v/>
      </c>
      <c r="AH1270" s="37">
        <v>35492</v>
      </c>
      <c r="AJ1270" s="36" t="str">
        <f>IF(ISBLANK(AI1271),"",Short1[[#This Row],[Adj Close]]/AI1271-1)</f>
        <v/>
      </c>
      <c r="AK1270" s="29">
        <v>35492</v>
      </c>
      <c r="AM1270" s="33" t="str">
        <f>IF(ISBLANK(AL1271),"",Short2[[#This Row],[Adj Close]]/AL1271-1)</f>
        <v/>
      </c>
    </row>
    <row r="1271" spans="1:39" x14ac:dyDescent="0.25">
      <c r="A1271" s="37">
        <v>35485</v>
      </c>
      <c r="B1271" s="39">
        <v>790.82000700000003</v>
      </c>
      <c r="C1271" s="36">
        <f>IF(ISBLANK(B1272), "", GSPC[[#This Row],[Adj Close]]/B1272-1)</f>
        <v>-1.3657299134233081E-2</v>
      </c>
      <c r="D1271" s="37">
        <v>35485</v>
      </c>
      <c r="E1271"/>
      <c r="F1271" s="36" t="str">
        <f>IF(ISBLANK(E1272), "", Long0[[#This Row],[Adj Close]]/E1272-1)</f>
        <v/>
      </c>
      <c r="J1271" s="37">
        <v>35485</v>
      </c>
      <c r="K1271"/>
      <c r="L1271" s="36" t="str">
        <f>IF(ISBLANK(K1272),"",Long2[[#This Row],[Adj Close]]/K1272-1)</f>
        <v/>
      </c>
      <c r="M1271" s="29">
        <v>35485</v>
      </c>
      <c r="O1271" s="33" t="str">
        <f>IF(ISBLANK(N1272),"",Long3[[#This Row],[Adj Close]]/N1272-1)</f>
        <v/>
      </c>
      <c r="P1271" s="37">
        <v>35485</v>
      </c>
      <c r="R1271" s="36" t="str">
        <f>IF(ISBLANK(Q1272),"",Long4[[#This Row],[Adj Close]]/Q1272-1)</f>
        <v/>
      </c>
      <c r="V1271" s="37">
        <v>35485</v>
      </c>
      <c r="W1271"/>
      <c r="X1271" s="36" t="str">
        <f>IF(ISBLANK(W1272),"",Long6[[#This Row],[Adj Close]]/W1272-1)</f>
        <v/>
      </c>
      <c r="AH1271" s="37">
        <v>35485</v>
      </c>
      <c r="AJ1271" s="36" t="str">
        <f>IF(ISBLANK(AI1272),"",Short1[[#This Row],[Adj Close]]/AI1272-1)</f>
        <v/>
      </c>
      <c r="AK1271" s="29">
        <v>35485</v>
      </c>
      <c r="AM1271" s="33" t="str">
        <f>IF(ISBLANK(AL1272),"",Short2[[#This Row],[Adj Close]]/AL1272-1)</f>
        <v/>
      </c>
    </row>
    <row r="1272" spans="1:39" x14ac:dyDescent="0.25">
      <c r="A1272" s="37">
        <v>35478</v>
      </c>
      <c r="B1272" s="39">
        <v>801.77002000000005</v>
      </c>
      <c r="C1272" s="36">
        <f>IF(ISBLANK(B1273), "", GSPC[[#This Row],[Adj Close]]/B1273-1)</f>
        <v>-8.2994757643842787E-3</v>
      </c>
      <c r="D1272" s="37">
        <v>35478</v>
      </c>
      <c r="E1272"/>
      <c r="F1272" s="36" t="str">
        <f>IF(ISBLANK(E1273), "", Long0[[#This Row],[Adj Close]]/E1273-1)</f>
        <v/>
      </c>
      <c r="J1272" s="37">
        <v>35478</v>
      </c>
      <c r="K1272"/>
      <c r="L1272" s="36" t="str">
        <f>IF(ISBLANK(K1273),"",Long2[[#This Row],[Adj Close]]/K1273-1)</f>
        <v/>
      </c>
      <c r="M1272" s="29">
        <v>35478</v>
      </c>
      <c r="O1272" s="33" t="str">
        <f>IF(ISBLANK(N1273),"",Long3[[#This Row],[Adj Close]]/N1273-1)</f>
        <v/>
      </c>
      <c r="P1272" s="37">
        <v>35478</v>
      </c>
      <c r="R1272" s="36" t="str">
        <f>IF(ISBLANK(Q1273),"",Long4[[#This Row],[Adj Close]]/Q1273-1)</f>
        <v/>
      </c>
      <c r="V1272" s="37">
        <v>35478</v>
      </c>
      <c r="W1272"/>
      <c r="X1272" s="36" t="str">
        <f>IF(ISBLANK(W1273),"",Long6[[#This Row],[Adj Close]]/W1273-1)</f>
        <v/>
      </c>
      <c r="AH1272" s="37">
        <v>35478</v>
      </c>
      <c r="AJ1272" s="36" t="str">
        <f>IF(ISBLANK(AI1273),"",Short1[[#This Row],[Adj Close]]/AI1273-1)</f>
        <v/>
      </c>
      <c r="AK1272" s="29">
        <v>35478</v>
      </c>
      <c r="AM1272" s="33" t="str">
        <f>IF(ISBLANK(AL1273),"",Short2[[#This Row],[Adj Close]]/AL1273-1)</f>
        <v/>
      </c>
    </row>
    <row r="1273" spans="1:39" x14ac:dyDescent="0.25">
      <c r="A1273" s="37">
        <v>35471</v>
      </c>
      <c r="B1273" s="39">
        <v>808.47997999999995</v>
      </c>
      <c r="C1273" s="36">
        <f>IF(ISBLANK(B1274), "", GSPC[[#This Row],[Adj Close]]/B1274-1)</f>
        <v>2.3962690673191789E-2</v>
      </c>
      <c r="D1273" s="37">
        <v>35471</v>
      </c>
      <c r="E1273"/>
      <c r="F1273" s="36" t="str">
        <f>IF(ISBLANK(E1274), "", Long0[[#This Row],[Adj Close]]/E1274-1)</f>
        <v/>
      </c>
      <c r="J1273" s="37">
        <v>35471</v>
      </c>
      <c r="K1273"/>
      <c r="L1273" s="36" t="str">
        <f>IF(ISBLANK(K1274),"",Long2[[#This Row],[Adj Close]]/K1274-1)</f>
        <v/>
      </c>
      <c r="M1273" s="29">
        <v>35471</v>
      </c>
      <c r="O1273" s="33" t="str">
        <f>IF(ISBLANK(N1274),"",Long3[[#This Row],[Adj Close]]/N1274-1)</f>
        <v/>
      </c>
      <c r="P1273" s="37">
        <v>35471</v>
      </c>
      <c r="R1273" s="36" t="str">
        <f>IF(ISBLANK(Q1274),"",Long4[[#This Row],[Adj Close]]/Q1274-1)</f>
        <v/>
      </c>
      <c r="V1273" s="37">
        <v>35471</v>
      </c>
      <c r="W1273"/>
      <c r="X1273" s="36" t="str">
        <f>IF(ISBLANK(W1274),"",Long6[[#This Row],[Adj Close]]/W1274-1)</f>
        <v/>
      </c>
      <c r="AH1273" s="37">
        <v>35471</v>
      </c>
      <c r="AJ1273" s="36" t="str">
        <f>IF(ISBLANK(AI1274),"",Short1[[#This Row],[Adj Close]]/AI1274-1)</f>
        <v/>
      </c>
      <c r="AK1273" s="29">
        <v>35471</v>
      </c>
      <c r="AM1273" s="33" t="str">
        <f>IF(ISBLANK(AL1274),"",Short2[[#This Row],[Adj Close]]/AL1274-1)</f>
        <v/>
      </c>
    </row>
    <row r="1274" spans="1:39" x14ac:dyDescent="0.25">
      <c r="A1274" s="37">
        <v>35464</v>
      </c>
      <c r="B1274" s="39">
        <v>789.55999799999995</v>
      </c>
      <c r="C1274" s="36">
        <f>IF(ISBLANK(B1275), "", GSPC[[#This Row],[Adj Close]]/B1275-1)</f>
        <v>4.3248513238665076E-3</v>
      </c>
      <c r="D1274" s="37">
        <v>35464</v>
      </c>
      <c r="E1274"/>
      <c r="F1274" s="36" t="str">
        <f>IF(ISBLANK(E1275), "", Long0[[#This Row],[Adj Close]]/E1275-1)</f>
        <v/>
      </c>
      <c r="J1274" s="37">
        <v>35464</v>
      </c>
      <c r="K1274"/>
      <c r="L1274" s="36" t="str">
        <f>IF(ISBLANK(K1275),"",Long2[[#This Row],[Adj Close]]/K1275-1)</f>
        <v/>
      </c>
      <c r="M1274" s="29">
        <v>35464</v>
      </c>
      <c r="O1274" s="33" t="str">
        <f>IF(ISBLANK(N1275),"",Long3[[#This Row],[Adj Close]]/N1275-1)</f>
        <v/>
      </c>
      <c r="P1274" s="37">
        <v>35464</v>
      </c>
      <c r="R1274" s="36" t="str">
        <f>IF(ISBLANK(Q1275),"",Long4[[#This Row],[Adj Close]]/Q1275-1)</f>
        <v/>
      </c>
      <c r="V1274" s="37">
        <v>35464</v>
      </c>
      <c r="W1274"/>
      <c r="X1274" s="36" t="str">
        <f>IF(ISBLANK(W1275),"",Long6[[#This Row],[Adj Close]]/W1275-1)</f>
        <v/>
      </c>
      <c r="AH1274" s="37">
        <v>35464</v>
      </c>
      <c r="AJ1274" s="36" t="str">
        <f>IF(ISBLANK(AI1275),"",Short1[[#This Row],[Adj Close]]/AI1275-1)</f>
        <v/>
      </c>
      <c r="AK1274" s="29">
        <v>35464</v>
      </c>
      <c r="AM1274" s="33" t="str">
        <f>IF(ISBLANK(AL1275),"",Short2[[#This Row],[Adj Close]]/AL1275-1)</f>
        <v/>
      </c>
    </row>
    <row r="1275" spans="1:39" x14ac:dyDescent="0.25">
      <c r="A1275" s="37">
        <v>35457</v>
      </c>
      <c r="B1275" s="39">
        <v>786.15997300000004</v>
      </c>
      <c r="C1275" s="36">
        <f>IF(ISBLANK(B1276), "", GSPC[[#This Row],[Adj Close]]/B1276-1)</f>
        <v>2.0297919059909741E-2</v>
      </c>
      <c r="D1275" s="37">
        <v>35457</v>
      </c>
      <c r="E1275"/>
      <c r="F1275" s="36" t="str">
        <f>IF(ISBLANK(E1276), "", Long0[[#This Row],[Adj Close]]/E1276-1)</f>
        <v/>
      </c>
      <c r="J1275" s="37">
        <v>35457</v>
      </c>
      <c r="K1275"/>
      <c r="L1275" s="36" t="str">
        <f>IF(ISBLANK(K1276),"",Long2[[#This Row],[Adj Close]]/K1276-1)</f>
        <v/>
      </c>
      <c r="M1275" s="29">
        <v>35457</v>
      </c>
      <c r="O1275" s="33" t="str">
        <f>IF(ISBLANK(N1276),"",Long3[[#This Row],[Adj Close]]/N1276-1)</f>
        <v/>
      </c>
      <c r="P1275" s="37">
        <v>35457</v>
      </c>
      <c r="R1275" s="36" t="str">
        <f>IF(ISBLANK(Q1276),"",Long4[[#This Row],[Adj Close]]/Q1276-1)</f>
        <v/>
      </c>
      <c r="V1275" s="37">
        <v>35457</v>
      </c>
      <c r="W1275"/>
      <c r="X1275" s="36" t="str">
        <f>IF(ISBLANK(W1276),"",Long6[[#This Row],[Adj Close]]/W1276-1)</f>
        <v/>
      </c>
      <c r="AH1275" s="37">
        <v>35457</v>
      </c>
      <c r="AJ1275" s="36" t="str">
        <f>IF(ISBLANK(AI1276),"",Short1[[#This Row],[Adj Close]]/AI1276-1)</f>
        <v/>
      </c>
      <c r="AK1275" s="29">
        <v>35457</v>
      </c>
      <c r="AM1275" s="33" t="str">
        <f>IF(ISBLANK(AL1276),"",Short2[[#This Row],[Adj Close]]/AL1276-1)</f>
        <v/>
      </c>
    </row>
    <row r="1276" spans="1:39" x14ac:dyDescent="0.25">
      <c r="A1276" s="37">
        <v>35450</v>
      </c>
      <c r="B1276" s="39">
        <v>770.52002000000005</v>
      </c>
      <c r="C1276" s="36">
        <f>IF(ISBLANK(B1277), "", GSPC[[#This Row],[Adj Close]]/B1277-1)</f>
        <v>-7.279285625246823E-3</v>
      </c>
      <c r="D1276" s="37">
        <v>35450</v>
      </c>
      <c r="E1276"/>
      <c r="F1276" s="36" t="str">
        <f>IF(ISBLANK(E1277), "", Long0[[#This Row],[Adj Close]]/E1277-1)</f>
        <v/>
      </c>
      <c r="J1276" s="37">
        <v>35450</v>
      </c>
      <c r="K1276"/>
      <c r="L1276" s="36" t="str">
        <f>IF(ISBLANK(K1277),"",Long2[[#This Row],[Adj Close]]/K1277-1)</f>
        <v/>
      </c>
      <c r="M1276" s="29">
        <v>35450</v>
      </c>
      <c r="O1276" s="33" t="str">
        <f>IF(ISBLANK(N1277),"",Long3[[#This Row],[Adj Close]]/N1277-1)</f>
        <v/>
      </c>
      <c r="P1276" s="37">
        <v>35450</v>
      </c>
      <c r="R1276" s="36" t="str">
        <f>IF(ISBLANK(Q1277),"",Long4[[#This Row],[Adj Close]]/Q1277-1)</f>
        <v/>
      </c>
      <c r="V1276" s="37">
        <v>35450</v>
      </c>
      <c r="W1276"/>
      <c r="X1276" s="36" t="str">
        <f>IF(ISBLANK(W1277),"",Long6[[#This Row],[Adj Close]]/W1277-1)</f>
        <v/>
      </c>
      <c r="AH1276" s="37">
        <v>35450</v>
      </c>
      <c r="AJ1276" s="36" t="str">
        <f>IF(ISBLANK(AI1277),"",Short1[[#This Row],[Adj Close]]/AI1277-1)</f>
        <v/>
      </c>
      <c r="AK1276" s="29">
        <v>35450</v>
      </c>
      <c r="AM1276" s="33" t="str">
        <f>IF(ISBLANK(AL1277),"",Short2[[#This Row],[Adj Close]]/AL1277-1)</f>
        <v/>
      </c>
    </row>
    <row r="1277" spans="1:39" x14ac:dyDescent="0.25">
      <c r="A1277" s="37">
        <v>35443</v>
      </c>
      <c r="B1277" s="39">
        <v>776.169983</v>
      </c>
      <c r="C1277" s="36">
        <f>IF(ISBLANK(B1278), "", GSPC[[#This Row],[Adj Close]]/B1278-1)</f>
        <v>2.1948628044766272E-2</v>
      </c>
      <c r="D1277" s="37">
        <v>35443</v>
      </c>
      <c r="E1277"/>
      <c r="F1277" s="36" t="str">
        <f>IF(ISBLANK(E1278), "", Long0[[#This Row],[Adj Close]]/E1278-1)</f>
        <v/>
      </c>
      <c r="J1277" s="37">
        <v>35443</v>
      </c>
      <c r="K1277"/>
      <c r="L1277" s="36" t="str">
        <f>IF(ISBLANK(K1278),"",Long2[[#This Row],[Adj Close]]/K1278-1)</f>
        <v/>
      </c>
      <c r="M1277" s="29">
        <v>35443</v>
      </c>
      <c r="O1277" s="33" t="str">
        <f>IF(ISBLANK(N1278),"",Long3[[#This Row],[Adj Close]]/N1278-1)</f>
        <v/>
      </c>
      <c r="P1277" s="37">
        <v>35443</v>
      </c>
      <c r="R1277" s="36" t="str">
        <f>IF(ISBLANK(Q1278),"",Long4[[#This Row],[Adj Close]]/Q1278-1)</f>
        <v/>
      </c>
      <c r="V1277" s="37">
        <v>35443</v>
      </c>
      <c r="W1277"/>
      <c r="X1277" s="36" t="str">
        <f>IF(ISBLANK(W1278),"",Long6[[#This Row],[Adj Close]]/W1278-1)</f>
        <v/>
      </c>
      <c r="AH1277" s="37">
        <v>35443</v>
      </c>
      <c r="AJ1277" s="36" t="str">
        <f>IF(ISBLANK(AI1278),"",Short1[[#This Row],[Adj Close]]/AI1278-1)</f>
        <v/>
      </c>
      <c r="AK1277" s="29">
        <v>35443</v>
      </c>
      <c r="AM1277" s="33" t="str">
        <f>IF(ISBLANK(AL1278),"",Short2[[#This Row],[Adj Close]]/AL1278-1)</f>
        <v/>
      </c>
    </row>
    <row r="1278" spans="1:39" x14ac:dyDescent="0.25">
      <c r="A1278" s="37">
        <v>35436</v>
      </c>
      <c r="B1278" s="39">
        <v>759.5</v>
      </c>
      <c r="C1278" s="36">
        <f>IF(ISBLANK(B1279), "", GSPC[[#This Row],[Adj Close]]/B1279-1)</f>
        <v>1.5333570251629514E-2</v>
      </c>
      <c r="D1278" s="37">
        <v>35436</v>
      </c>
      <c r="E1278"/>
      <c r="F1278" s="36" t="str">
        <f>IF(ISBLANK(E1279), "", Long0[[#This Row],[Adj Close]]/E1279-1)</f>
        <v/>
      </c>
      <c r="J1278" s="37">
        <v>35436</v>
      </c>
      <c r="K1278"/>
      <c r="L1278" s="36" t="str">
        <f>IF(ISBLANK(K1279),"",Long2[[#This Row],[Adj Close]]/K1279-1)</f>
        <v/>
      </c>
      <c r="M1278" s="29">
        <v>35436</v>
      </c>
      <c r="O1278" s="33" t="str">
        <f>IF(ISBLANK(N1279),"",Long3[[#This Row],[Adj Close]]/N1279-1)</f>
        <v/>
      </c>
      <c r="P1278" s="37">
        <v>35436</v>
      </c>
      <c r="R1278" s="36" t="str">
        <f>IF(ISBLANK(Q1279),"",Long4[[#This Row],[Adj Close]]/Q1279-1)</f>
        <v/>
      </c>
      <c r="V1278" s="37">
        <v>35436</v>
      </c>
      <c r="W1278"/>
      <c r="X1278" s="36" t="str">
        <f>IF(ISBLANK(W1279),"",Long6[[#This Row],[Adj Close]]/W1279-1)</f>
        <v/>
      </c>
      <c r="AH1278" s="37">
        <v>35436</v>
      </c>
      <c r="AJ1278" s="36" t="str">
        <f>IF(ISBLANK(AI1279),"",Short1[[#This Row],[Adj Close]]/AI1279-1)</f>
        <v/>
      </c>
      <c r="AK1278" s="29">
        <v>35436</v>
      </c>
      <c r="AM1278" s="33" t="str">
        <f>IF(ISBLANK(AL1279),"",Short2[[#This Row],[Adj Close]]/AL1279-1)</f>
        <v/>
      </c>
    </row>
    <row r="1279" spans="1:39" x14ac:dyDescent="0.25">
      <c r="A1279" s="37">
        <v>35429</v>
      </c>
      <c r="B1279" s="39">
        <v>748.03002900000001</v>
      </c>
      <c r="C1279" s="36">
        <f>IF(ISBLANK(B1280), "", GSPC[[#This Row],[Adj Close]]/B1280-1)</f>
        <v>-1.157513875005356E-2</v>
      </c>
      <c r="D1279" s="37">
        <v>35429</v>
      </c>
      <c r="E1279"/>
      <c r="F1279" s="36" t="str">
        <f>IF(ISBLANK(E1280), "", Long0[[#This Row],[Adj Close]]/E1280-1)</f>
        <v/>
      </c>
      <c r="J1279" s="37">
        <v>35429</v>
      </c>
      <c r="K1279"/>
      <c r="L1279" s="36" t="str">
        <f>IF(ISBLANK(K1280),"",Long2[[#This Row],[Adj Close]]/K1280-1)</f>
        <v/>
      </c>
      <c r="M1279" s="29">
        <v>35429</v>
      </c>
      <c r="O1279" s="33" t="str">
        <f>IF(ISBLANK(N1280),"",Long3[[#This Row],[Adj Close]]/N1280-1)</f>
        <v/>
      </c>
      <c r="P1279" s="37">
        <v>35429</v>
      </c>
      <c r="R1279" s="36" t="str">
        <f>IF(ISBLANK(Q1280),"",Long4[[#This Row],[Adj Close]]/Q1280-1)</f>
        <v/>
      </c>
      <c r="V1279" s="37">
        <v>35429</v>
      </c>
      <c r="W1279"/>
      <c r="X1279" s="36" t="str">
        <f>IF(ISBLANK(W1280),"",Long6[[#This Row],[Adj Close]]/W1280-1)</f>
        <v/>
      </c>
      <c r="AH1279" s="37">
        <v>35429</v>
      </c>
      <c r="AJ1279" s="36" t="str">
        <f>IF(ISBLANK(AI1280),"",Short1[[#This Row],[Adj Close]]/AI1280-1)</f>
        <v/>
      </c>
      <c r="AK1279" s="29">
        <v>35429</v>
      </c>
      <c r="AM1279" s="33" t="str">
        <f>IF(ISBLANK(AL1280),"",Short2[[#This Row],[Adj Close]]/AL1280-1)</f>
        <v/>
      </c>
    </row>
    <row r="1280" spans="1:39" x14ac:dyDescent="0.25">
      <c r="A1280" s="37">
        <v>35422</v>
      </c>
      <c r="B1280" s="39">
        <v>756.78997800000002</v>
      </c>
      <c r="C1280" s="36">
        <f>IF(ISBLANK(B1281), "", GSPC[[#This Row],[Adj Close]]/B1281-1)</f>
        <v>1.0575911777584324E-2</v>
      </c>
      <c r="D1280" s="37">
        <v>35422</v>
      </c>
      <c r="E1280"/>
      <c r="F1280" s="36" t="str">
        <f>IF(ISBLANK(E1281), "", Long0[[#This Row],[Adj Close]]/E1281-1)</f>
        <v/>
      </c>
      <c r="J1280" s="37">
        <v>35422</v>
      </c>
      <c r="K1280"/>
      <c r="L1280" s="36" t="str">
        <f>IF(ISBLANK(K1281),"",Long2[[#This Row],[Adj Close]]/K1281-1)</f>
        <v/>
      </c>
      <c r="M1280" s="29">
        <v>35422</v>
      </c>
      <c r="O1280" s="33" t="str">
        <f>IF(ISBLANK(N1281),"",Long3[[#This Row],[Adj Close]]/N1281-1)</f>
        <v/>
      </c>
      <c r="P1280" s="37">
        <v>35422</v>
      </c>
      <c r="R1280" s="36" t="str">
        <f>IF(ISBLANK(Q1281),"",Long4[[#This Row],[Adj Close]]/Q1281-1)</f>
        <v/>
      </c>
      <c r="V1280" s="37">
        <v>35422</v>
      </c>
      <c r="W1280"/>
      <c r="X1280" s="36" t="str">
        <f>IF(ISBLANK(W1281),"",Long6[[#This Row],[Adj Close]]/W1281-1)</f>
        <v/>
      </c>
      <c r="AH1280" s="37">
        <v>35422</v>
      </c>
      <c r="AJ1280" s="36" t="str">
        <f>IF(ISBLANK(AI1281),"",Short1[[#This Row],[Adj Close]]/AI1281-1)</f>
        <v/>
      </c>
      <c r="AK1280" s="29">
        <v>35422</v>
      </c>
      <c r="AM1280" s="33" t="str">
        <f>IF(ISBLANK(AL1281),"",Short2[[#This Row],[Adj Close]]/AL1281-1)</f>
        <v/>
      </c>
    </row>
    <row r="1281" spans="1:39" x14ac:dyDescent="0.25">
      <c r="A1281" s="37">
        <v>35415</v>
      </c>
      <c r="B1281" s="39">
        <v>748.86999500000002</v>
      </c>
      <c r="C1281" s="36">
        <f>IF(ISBLANK(B1282), "", GSPC[[#This Row],[Adj Close]]/B1282-1)</f>
        <v>2.7764025559315453E-2</v>
      </c>
      <c r="D1281" s="37">
        <v>35415</v>
      </c>
      <c r="E1281"/>
      <c r="F1281" s="36" t="str">
        <f>IF(ISBLANK(E1282), "", Long0[[#This Row],[Adj Close]]/E1282-1)</f>
        <v/>
      </c>
      <c r="J1281" s="37">
        <v>35415</v>
      </c>
      <c r="K1281"/>
      <c r="L1281" s="36" t="str">
        <f>IF(ISBLANK(K1282),"",Long2[[#This Row],[Adj Close]]/K1282-1)</f>
        <v/>
      </c>
      <c r="M1281" s="29">
        <v>35415</v>
      </c>
      <c r="O1281" s="33" t="str">
        <f>IF(ISBLANK(N1282),"",Long3[[#This Row],[Adj Close]]/N1282-1)</f>
        <v/>
      </c>
      <c r="P1281" s="37">
        <v>35415</v>
      </c>
      <c r="R1281" s="36" t="str">
        <f>IF(ISBLANK(Q1282),"",Long4[[#This Row],[Adj Close]]/Q1282-1)</f>
        <v/>
      </c>
      <c r="V1281" s="37">
        <v>35415</v>
      </c>
      <c r="W1281"/>
      <c r="X1281" s="36" t="str">
        <f>IF(ISBLANK(W1282),"",Long6[[#This Row],[Adj Close]]/W1282-1)</f>
        <v/>
      </c>
      <c r="AH1281" s="37">
        <v>35415</v>
      </c>
      <c r="AJ1281" s="36" t="str">
        <f>IF(ISBLANK(AI1282),"",Short1[[#This Row],[Adj Close]]/AI1282-1)</f>
        <v/>
      </c>
      <c r="AK1281" s="29">
        <v>35415</v>
      </c>
      <c r="AM1281" s="33" t="str">
        <f>IF(ISBLANK(AL1282),"",Short2[[#This Row],[Adj Close]]/AL1282-1)</f>
        <v/>
      </c>
    </row>
    <row r="1282" spans="1:39" x14ac:dyDescent="0.25">
      <c r="A1282" s="37">
        <v>35408</v>
      </c>
      <c r="B1282" s="39">
        <v>728.64001499999995</v>
      </c>
      <c r="C1282" s="36">
        <f>IF(ISBLANK(B1283), "", GSPC[[#This Row],[Adj Close]]/B1283-1)</f>
        <v>-1.4818768733978471E-2</v>
      </c>
      <c r="D1282" s="37">
        <v>35408</v>
      </c>
      <c r="E1282"/>
      <c r="F1282" s="36" t="str">
        <f>IF(ISBLANK(E1283), "", Long0[[#This Row],[Adj Close]]/E1283-1)</f>
        <v/>
      </c>
      <c r="J1282" s="37">
        <v>35408</v>
      </c>
      <c r="K1282"/>
      <c r="L1282" s="36" t="str">
        <f>IF(ISBLANK(K1283),"",Long2[[#This Row],[Adj Close]]/K1283-1)</f>
        <v/>
      </c>
      <c r="M1282" s="29">
        <v>35408</v>
      </c>
      <c r="O1282" s="33" t="str">
        <f>IF(ISBLANK(N1283),"",Long3[[#This Row],[Adj Close]]/N1283-1)</f>
        <v/>
      </c>
      <c r="P1282" s="37">
        <v>35408</v>
      </c>
      <c r="R1282" s="36" t="str">
        <f>IF(ISBLANK(Q1283),"",Long4[[#This Row],[Adj Close]]/Q1283-1)</f>
        <v/>
      </c>
      <c r="V1282" s="37">
        <v>35408</v>
      </c>
      <c r="W1282"/>
      <c r="X1282" s="36" t="str">
        <f>IF(ISBLANK(W1283),"",Long6[[#This Row],[Adj Close]]/W1283-1)</f>
        <v/>
      </c>
      <c r="AH1282" s="37">
        <v>35408</v>
      </c>
      <c r="AJ1282" s="36" t="str">
        <f>IF(ISBLANK(AI1283),"",Short1[[#This Row],[Adj Close]]/AI1283-1)</f>
        <v/>
      </c>
      <c r="AK1282" s="29">
        <v>35408</v>
      </c>
      <c r="AM1282" s="33" t="str">
        <f>IF(ISBLANK(AL1283),"",Short2[[#This Row],[Adj Close]]/AL1283-1)</f>
        <v/>
      </c>
    </row>
    <row r="1283" spans="1:39" x14ac:dyDescent="0.25">
      <c r="A1283" s="37">
        <v>35401</v>
      </c>
      <c r="B1283" s="39">
        <v>739.59997599999997</v>
      </c>
      <c r="C1283" s="36">
        <f>IF(ISBLANK(B1284), "", GSPC[[#This Row],[Adj Close]]/B1284-1)</f>
        <v>-2.301133859049076E-2</v>
      </c>
      <c r="D1283" s="37">
        <v>35401</v>
      </c>
      <c r="E1283"/>
      <c r="F1283" s="36" t="str">
        <f>IF(ISBLANK(E1284), "", Long0[[#This Row],[Adj Close]]/E1284-1)</f>
        <v/>
      </c>
      <c r="J1283" s="37">
        <v>35401</v>
      </c>
      <c r="K1283"/>
      <c r="L1283" s="36" t="str">
        <f>IF(ISBLANK(K1284),"",Long2[[#This Row],[Adj Close]]/K1284-1)</f>
        <v/>
      </c>
      <c r="M1283" s="29">
        <v>35401</v>
      </c>
      <c r="O1283" s="33" t="str">
        <f>IF(ISBLANK(N1284),"",Long3[[#This Row],[Adj Close]]/N1284-1)</f>
        <v/>
      </c>
      <c r="P1283" s="37">
        <v>35401</v>
      </c>
      <c r="R1283" s="36" t="str">
        <f>IF(ISBLANK(Q1284),"",Long4[[#This Row],[Adj Close]]/Q1284-1)</f>
        <v/>
      </c>
      <c r="V1283" s="37">
        <v>35401</v>
      </c>
      <c r="W1283"/>
      <c r="X1283" s="36" t="str">
        <f>IF(ISBLANK(W1284),"",Long6[[#This Row],[Adj Close]]/W1284-1)</f>
        <v/>
      </c>
      <c r="AH1283" s="37">
        <v>35401</v>
      </c>
      <c r="AJ1283" s="36" t="str">
        <f>IF(ISBLANK(AI1284),"",Short1[[#This Row],[Adj Close]]/AI1284-1)</f>
        <v/>
      </c>
      <c r="AK1283" s="29">
        <v>35401</v>
      </c>
      <c r="AM1283" s="33" t="str">
        <f>IF(ISBLANK(AL1284),"",Short2[[#This Row],[Adj Close]]/AL1284-1)</f>
        <v/>
      </c>
    </row>
    <row r="1284" spans="1:39" x14ac:dyDescent="0.25">
      <c r="A1284" s="37">
        <v>35394</v>
      </c>
      <c r="B1284" s="39">
        <v>757.02002000000005</v>
      </c>
      <c r="C1284" s="36">
        <f>IF(ISBLANK(B1285), "", GSPC[[#This Row],[Adj Close]]/B1285-1)</f>
        <v>1.1072135778508629E-2</v>
      </c>
      <c r="D1284" s="37">
        <v>35394</v>
      </c>
      <c r="E1284"/>
      <c r="F1284" s="36" t="str">
        <f>IF(ISBLANK(E1285), "", Long0[[#This Row],[Adj Close]]/E1285-1)</f>
        <v/>
      </c>
      <c r="J1284" s="37">
        <v>35394</v>
      </c>
      <c r="K1284"/>
      <c r="L1284" s="36" t="str">
        <f>IF(ISBLANK(K1285),"",Long2[[#This Row],[Adj Close]]/K1285-1)</f>
        <v/>
      </c>
      <c r="M1284" s="29">
        <v>35394</v>
      </c>
      <c r="O1284" s="33" t="str">
        <f>IF(ISBLANK(N1285),"",Long3[[#This Row],[Adj Close]]/N1285-1)</f>
        <v/>
      </c>
      <c r="P1284" s="37">
        <v>35394</v>
      </c>
      <c r="R1284" s="36" t="str">
        <f>IF(ISBLANK(Q1285),"",Long4[[#This Row],[Adj Close]]/Q1285-1)</f>
        <v/>
      </c>
      <c r="V1284" s="37">
        <v>35394</v>
      </c>
      <c r="W1284"/>
      <c r="X1284" s="36" t="str">
        <f>IF(ISBLANK(W1285),"",Long6[[#This Row],[Adj Close]]/W1285-1)</f>
        <v/>
      </c>
      <c r="AH1284" s="37">
        <v>35394</v>
      </c>
      <c r="AJ1284" s="36" t="str">
        <f>IF(ISBLANK(AI1285),"",Short1[[#This Row],[Adj Close]]/AI1285-1)</f>
        <v/>
      </c>
      <c r="AK1284" s="29">
        <v>35394</v>
      </c>
      <c r="AM1284" s="33" t="str">
        <f>IF(ISBLANK(AL1285),"",Short2[[#This Row],[Adj Close]]/AL1285-1)</f>
        <v/>
      </c>
    </row>
    <row r="1285" spans="1:39" x14ac:dyDescent="0.25">
      <c r="A1285" s="37">
        <v>35387</v>
      </c>
      <c r="B1285" s="39">
        <v>748.72997999999995</v>
      </c>
      <c r="C1285" s="36">
        <f>IF(ISBLANK(B1286), "", GSPC[[#This Row],[Adj Close]]/B1286-1)</f>
        <v>1.5061935787139102E-2</v>
      </c>
      <c r="D1285" s="37">
        <v>35387</v>
      </c>
      <c r="E1285"/>
      <c r="F1285" s="36" t="str">
        <f>IF(ISBLANK(E1286), "", Long0[[#This Row],[Adj Close]]/E1286-1)</f>
        <v/>
      </c>
      <c r="J1285" s="37">
        <v>35387</v>
      </c>
      <c r="K1285"/>
      <c r="L1285" s="36" t="str">
        <f>IF(ISBLANK(K1286),"",Long2[[#This Row],[Adj Close]]/K1286-1)</f>
        <v/>
      </c>
      <c r="M1285" s="29">
        <v>35387</v>
      </c>
      <c r="O1285" s="33" t="str">
        <f>IF(ISBLANK(N1286),"",Long3[[#This Row],[Adj Close]]/N1286-1)</f>
        <v/>
      </c>
      <c r="P1285" s="37">
        <v>35387</v>
      </c>
      <c r="R1285" s="36" t="str">
        <f>IF(ISBLANK(Q1286),"",Long4[[#This Row],[Adj Close]]/Q1286-1)</f>
        <v/>
      </c>
      <c r="V1285" s="37">
        <v>35387</v>
      </c>
      <c r="W1285"/>
      <c r="X1285" s="36" t="str">
        <f>IF(ISBLANK(W1286),"",Long6[[#This Row],[Adj Close]]/W1286-1)</f>
        <v/>
      </c>
      <c r="AH1285" s="37">
        <v>35387</v>
      </c>
      <c r="AJ1285" s="36" t="str">
        <f>IF(ISBLANK(AI1286),"",Short1[[#This Row],[Adj Close]]/AI1286-1)</f>
        <v/>
      </c>
      <c r="AK1285" s="29">
        <v>35387</v>
      </c>
      <c r="AM1285" s="33" t="str">
        <f>IF(ISBLANK(AL1286),"",Short2[[#This Row],[Adj Close]]/AL1286-1)</f>
        <v/>
      </c>
    </row>
    <row r="1286" spans="1:39" x14ac:dyDescent="0.25">
      <c r="A1286" s="37">
        <v>35380</v>
      </c>
      <c r="B1286" s="39">
        <v>737.61999500000002</v>
      </c>
      <c r="C1286" s="36">
        <f>IF(ISBLANK(B1287), "", GSPC[[#This Row],[Adj Close]]/B1287-1)</f>
        <v>9.3046002228562852E-3</v>
      </c>
      <c r="D1286" s="37">
        <v>35380</v>
      </c>
      <c r="E1286"/>
      <c r="F1286" s="36" t="str">
        <f>IF(ISBLANK(E1287), "", Long0[[#This Row],[Adj Close]]/E1287-1)</f>
        <v/>
      </c>
      <c r="J1286" s="37">
        <v>35380</v>
      </c>
      <c r="K1286"/>
      <c r="L1286" s="36" t="str">
        <f>IF(ISBLANK(K1287),"",Long2[[#This Row],[Adj Close]]/K1287-1)</f>
        <v/>
      </c>
      <c r="M1286" s="29">
        <v>35380</v>
      </c>
      <c r="O1286" s="33" t="str">
        <f>IF(ISBLANK(N1287),"",Long3[[#This Row],[Adj Close]]/N1287-1)</f>
        <v/>
      </c>
      <c r="P1286" s="37">
        <v>35380</v>
      </c>
      <c r="R1286" s="36" t="str">
        <f>IF(ISBLANK(Q1287),"",Long4[[#This Row],[Adj Close]]/Q1287-1)</f>
        <v/>
      </c>
      <c r="V1286" s="37">
        <v>35380</v>
      </c>
      <c r="W1286"/>
      <c r="X1286" s="36" t="str">
        <f>IF(ISBLANK(W1287),"",Long6[[#This Row],[Adj Close]]/W1287-1)</f>
        <v/>
      </c>
      <c r="AH1286" s="37">
        <v>35380</v>
      </c>
      <c r="AJ1286" s="36" t="str">
        <f>IF(ISBLANK(AI1287),"",Short1[[#This Row],[Adj Close]]/AI1287-1)</f>
        <v/>
      </c>
      <c r="AK1286" s="29">
        <v>35380</v>
      </c>
      <c r="AM1286" s="33" t="str">
        <f>IF(ISBLANK(AL1287),"",Short2[[#This Row],[Adj Close]]/AL1287-1)</f>
        <v/>
      </c>
    </row>
    <row r="1287" spans="1:39" x14ac:dyDescent="0.25">
      <c r="A1287" s="37">
        <v>35373</v>
      </c>
      <c r="B1287" s="39">
        <v>730.82000700000003</v>
      </c>
      <c r="C1287" s="36">
        <f>IF(ISBLANK(B1288), "", GSPC[[#This Row],[Adj Close]]/B1288-1)</f>
        <v>3.8435833058077629E-2</v>
      </c>
      <c r="D1287" s="37">
        <v>35373</v>
      </c>
      <c r="E1287"/>
      <c r="F1287" s="36" t="str">
        <f>IF(ISBLANK(E1288), "", Long0[[#This Row],[Adj Close]]/E1288-1)</f>
        <v/>
      </c>
      <c r="J1287" s="37">
        <v>35373</v>
      </c>
      <c r="K1287"/>
      <c r="L1287" s="36" t="str">
        <f>IF(ISBLANK(K1288),"",Long2[[#This Row],[Adj Close]]/K1288-1)</f>
        <v/>
      </c>
      <c r="M1287" s="29">
        <v>35373</v>
      </c>
      <c r="O1287" s="33" t="str">
        <f>IF(ISBLANK(N1288),"",Long3[[#This Row],[Adj Close]]/N1288-1)</f>
        <v/>
      </c>
      <c r="P1287" s="37">
        <v>35373</v>
      </c>
      <c r="R1287" s="36" t="str">
        <f>IF(ISBLANK(Q1288),"",Long4[[#This Row],[Adj Close]]/Q1288-1)</f>
        <v/>
      </c>
      <c r="V1287" s="37">
        <v>35373</v>
      </c>
      <c r="W1287"/>
      <c r="X1287" s="36" t="str">
        <f>IF(ISBLANK(W1288),"",Long6[[#This Row],[Adj Close]]/W1288-1)</f>
        <v/>
      </c>
      <c r="AH1287" s="37">
        <v>35373</v>
      </c>
      <c r="AJ1287" s="36" t="str">
        <f>IF(ISBLANK(AI1288),"",Short1[[#This Row],[Adj Close]]/AI1288-1)</f>
        <v/>
      </c>
      <c r="AK1287" s="29">
        <v>35373</v>
      </c>
      <c r="AM1287" s="33" t="str">
        <f>IF(ISBLANK(AL1288),"",Short2[[#This Row],[Adj Close]]/AL1288-1)</f>
        <v/>
      </c>
    </row>
    <row r="1288" spans="1:39" x14ac:dyDescent="0.25">
      <c r="A1288" s="37">
        <v>35366</v>
      </c>
      <c r="B1288" s="39">
        <v>703.77002000000005</v>
      </c>
      <c r="C1288" s="36">
        <f>IF(ISBLANK(B1289), "", GSPC[[#This Row],[Adj Close]]/B1289-1)</f>
        <v>4.0661374609431977E-3</v>
      </c>
      <c r="D1288" s="37">
        <v>35366</v>
      </c>
      <c r="E1288"/>
      <c r="F1288" s="36" t="str">
        <f>IF(ISBLANK(E1289), "", Long0[[#This Row],[Adj Close]]/E1289-1)</f>
        <v/>
      </c>
      <c r="J1288" s="37">
        <v>35366</v>
      </c>
      <c r="K1288"/>
      <c r="L1288" s="36" t="str">
        <f>IF(ISBLANK(K1289),"",Long2[[#This Row],[Adj Close]]/K1289-1)</f>
        <v/>
      </c>
      <c r="M1288" s="29">
        <v>35366</v>
      </c>
      <c r="O1288" s="33" t="str">
        <f>IF(ISBLANK(N1289),"",Long3[[#This Row],[Adj Close]]/N1289-1)</f>
        <v/>
      </c>
      <c r="P1288" s="37">
        <v>35366</v>
      </c>
      <c r="R1288" s="36" t="str">
        <f>IF(ISBLANK(Q1289),"",Long4[[#This Row],[Adj Close]]/Q1289-1)</f>
        <v/>
      </c>
      <c r="V1288" s="37">
        <v>35366</v>
      </c>
      <c r="W1288"/>
      <c r="X1288" s="36" t="str">
        <f>IF(ISBLANK(W1289),"",Long6[[#This Row],[Adj Close]]/W1289-1)</f>
        <v/>
      </c>
      <c r="AH1288" s="37">
        <v>35366</v>
      </c>
      <c r="AJ1288" s="36" t="str">
        <f>IF(ISBLANK(AI1289),"",Short1[[#This Row],[Adj Close]]/AI1289-1)</f>
        <v/>
      </c>
      <c r="AK1288" s="29">
        <v>35366</v>
      </c>
      <c r="AM1288" s="33" t="str">
        <f>IF(ISBLANK(AL1289),"",Short2[[#This Row],[Adj Close]]/AL1289-1)</f>
        <v/>
      </c>
    </row>
    <row r="1289" spans="1:39" x14ac:dyDescent="0.25">
      <c r="A1289" s="37">
        <v>35359</v>
      </c>
      <c r="B1289" s="39">
        <v>700.919983</v>
      </c>
      <c r="C1289" s="36">
        <f>IF(ISBLANK(B1290), "", GSPC[[#This Row],[Adj Close]]/B1290-1)</f>
        <v>-1.3927610228337328E-2</v>
      </c>
      <c r="D1289" s="37">
        <v>35359</v>
      </c>
      <c r="E1289"/>
      <c r="F1289" s="36" t="str">
        <f>IF(ISBLANK(E1290), "", Long0[[#This Row],[Adj Close]]/E1290-1)</f>
        <v/>
      </c>
      <c r="J1289" s="37">
        <v>35359</v>
      </c>
      <c r="K1289"/>
      <c r="L1289" s="36" t="str">
        <f>IF(ISBLANK(K1290),"",Long2[[#This Row],[Adj Close]]/K1290-1)</f>
        <v/>
      </c>
      <c r="M1289" s="29">
        <v>35359</v>
      </c>
      <c r="O1289" s="33" t="str">
        <f>IF(ISBLANK(N1290),"",Long3[[#This Row],[Adj Close]]/N1290-1)</f>
        <v/>
      </c>
      <c r="P1289" s="37">
        <v>35359</v>
      </c>
      <c r="R1289" s="36" t="str">
        <f>IF(ISBLANK(Q1290),"",Long4[[#This Row],[Adj Close]]/Q1290-1)</f>
        <v/>
      </c>
      <c r="V1289" s="37">
        <v>35359</v>
      </c>
      <c r="W1289"/>
      <c r="X1289" s="36" t="str">
        <f>IF(ISBLANK(W1290),"",Long6[[#This Row],[Adj Close]]/W1290-1)</f>
        <v/>
      </c>
      <c r="AH1289" s="37">
        <v>35359</v>
      </c>
      <c r="AJ1289" s="36" t="str">
        <f>IF(ISBLANK(AI1290),"",Short1[[#This Row],[Adj Close]]/AI1290-1)</f>
        <v/>
      </c>
      <c r="AK1289" s="29">
        <v>35359</v>
      </c>
      <c r="AM1289" s="33" t="str">
        <f>IF(ISBLANK(AL1290),"",Short2[[#This Row],[Adj Close]]/AL1290-1)</f>
        <v/>
      </c>
    </row>
    <row r="1290" spans="1:39" x14ac:dyDescent="0.25">
      <c r="A1290" s="37">
        <v>35352</v>
      </c>
      <c r="B1290" s="39">
        <v>710.82000700000003</v>
      </c>
      <c r="C1290" s="36">
        <f>IF(ISBLANK(B1291), "", GSPC[[#This Row],[Adj Close]]/B1291-1)</f>
        <v>1.4500662791536501E-2</v>
      </c>
      <c r="D1290" s="37">
        <v>35352</v>
      </c>
      <c r="E1290"/>
      <c r="F1290" s="36" t="str">
        <f>IF(ISBLANK(E1291), "", Long0[[#This Row],[Adj Close]]/E1291-1)</f>
        <v/>
      </c>
      <c r="J1290" s="37">
        <v>35352</v>
      </c>
      <c r="K1290"/>
      <c r="L1290" s="36" t="str">
        <f>IF(ISBLANK(K1291),"",Long2[[#This Row],[Adj Close]]/K1291-1)</f>
        <v/>
      </c>
      <c r="M1290" s="29">
        <v>35352</v>
      </c>
      <c r="O1290" s="33" t="str">
        <f>IF(ISBLANK(N1291),"",Long3[[#This Row],[Adj Close]]/N1291-1)</f>
        <v/>
      </c>
      <c r="P1290" s="37">
        <v>35352</v>
      </c>
      <c r="R1290" s="36" t="str">
        <f>IF(ISBLANK(Q1291),"",Long4[[#This Row],[Adj Close]]/Q1291-1)</f>
        <v/>
      </c>
      <c r="V1290" s="37">
        <v>35352</v>
      </c>
      <c r="W1290"/>
      <c r="X1290" s="36" t="str">
        <f>IF(ISBLANK(W1291),"",Long6[[#This Row],[Adj Close]]/W1291-1)</f>
        <v/>
      </c>
      <c r="AH1290" s="37">
        <v>35352</v>
      </c>
      <c r="AJ1290" s="36" t="str">
        <f>IF(ISBLANK(AI1291),"",Short1[[#This Row],[Adj Close]]/AI1291-1)</f>
        <v/>
      </c>
      <c r="AK1290" s="29">
        <v>35352</v>
      </c>
      <c r="AM1290" s="33" t="str">
        <f>IF(ISBLANK(AL1291),"",Short2[[#This Row],[Adj Close]]/AL1291-1)</f>
        <v/>
      </c>
    </row>
    <row r="1291" spans="1:39" x14ac:dyDescent="0.25">
      <c r="A1291" s="37">
        <v>35345</v>
      </c>
      <c r="B1291" s="39">
        <v>700.65997300000004</v>
      </c>
      <c r="C1291" s="36">
        <f>IF(ISBLANK(B1292), "", GSPC[[#This Row],[Adj Close]]/B1292-1)</f>
        <v>-1.1405482492342633E-3</v>
      </c>
      <c r="D1291" s="37">
        <v>35345</v>
      </c>
      <c r="E1291"/>
      <c r="F1291" s="36" t="str">
        <f>IF(ISBLANK(E1292), "", Long0[[#This Row],[Adj Close]]/E1292-1)</f>
        <v/>
      </c>
      <c r="J1291" s="37">
        <v>35345</v>
      </c>
      <c r="K1291"/>
      <c r="L1291" s="36" t="str">
        <f>IF(ISBLANK(K1292),"",Long2[[#This Row],[Adj Close]]/K1292-1)</f>
        <v/>
      </c>
      <c r="M1291" s="29">
        <v>35345</v>
      </c>
      <c r="O1291" s="33" t="str">
        <f>IF(ISBLANK(N1292),"",Long3[[#This Row],[Adj Close]]/N1292-1)</f>
        <v/>
      </c>
      <c r="P1291" s="37">
        <v>35345</v>
      </c>
      <c r="R1291" s="36" t="str">
        <f>IF(ISBLANK(Q1292),"",Long4[[#This Row],[Adj Close]]/Q1292-1)</f>
        <v/>
      </c>
      <c r="V1291" s="37">
        <v>35345</v>
      </c>
      <c r="W1291"/>
      <c r="X1291" s="36" t="str">
        <f>IF(ISBLANK(W1292),"",Long6[[#This Row],[Adj Close]]/W1292-1)</f>
        <v/>
      </c>
      <c r="AH1291" s="37">
        <v>35345</v>
      </c>
      <c r="AJ1291" s="36" t="str">
        <f>IF(ISBLANK(AI1292),"",Short1[[#This Row],[Adj Close]]/AI1292-1)</f>
        <v/>
      </c>
      <c r="AK1291" s="29">
        <v>35345</v>
      </c>
      <c r="AM1291" s="33" t="str">
        <f>IF(ISBLANK(AL1292),"",Short2[[#This Row],[Adj Close]]/AL1292-1)</f>
        <v/>
      </c>
    </row>
    <row r="1292" spans="1:39" x14ac:dyDescent="0.25">
      <c r="A1292" s="37">
        <v>35338</v>
      </c>
      <c r="B1292" s="39">
        <v>701.46002199999998</v>
      </c>
      <c r="C1292" s="36">
        <f>IF(ISBLANK(B1293), "", GSPC[[#This Row],[Adj Close]]/B1293-1)</f>
        <v>2.2253340846548619E-2</v>
      </c>
      <c r="D1292" s="37">
        <v>35338</v>
      </c>
      <c r="E1292"/>
      <c r="F1292" s="36" t="str">
        <f>IF(ISBLANK(E1293), "", Long0[[#This Row],[Adj Close]]/E1293-1)</f>
        <v/>
      </c>
      <c r="J1292" s="37">
        <v>35338</v>
      </c>
      <c r="K1292"/>
      <c r="L1292" s="36" t="str">
        <f>IF(ISBLANK(K1293),"",Long2[[#This Row],[Adj Close]]/K1293-1)</f>
        <v/>
      </c>
      <c r="M1292" s="29">
        <v>35338</v>
      </c>
      <c r="O1292" s="33" t="str">
        <f>IF(ISBLANK(N1293),"",Long3[[#This Row],[Adj Close]]/N1293-1)</f>
        <v/>
      </c>
      <c r="P1292" s="37">
        <v>35338</v>
      </c>
      <c r="R1292" s="36" t="str">
        <f>IF(ISBLANK(Q1293),"",Long4[[#This Row],[Adj Close]]/Q1293-1)</f>
        <v/>
      </c>
      <c r="V1292" s="37">
        <v>35338</v>
      </c>
      <c r="W1292"/>
      <c r="X1292" s="36" t="str">
        <f>IF(ISBLANK(W1293),"",Long6[[#This Row],[Adj Close]]/W1293-1)</f>
        <v/>
      </c>
      <c r="AH1292" s="37">
        <v>35338</v>
      </c>
      <c r="AJ1292" s="36" t="str">
        <f>IF(ISBLANK(AI1293),"",Short1[[#This Row],[Adj Close]]/AI1293-1)</f>
        <v/>
      </c>
      <c r="AK1292" s="29">
        <v>35338</v>
      </c>
      <c r="AM1292" s="33" t="str">
        <f>IF(ISBLANK(AL1293),"",Short2[[#This Row],[Adj Close]]/AL1293-1)</f>
        <v/>
      </c>
    </row>
    <row r="1293" spans="1:39" x14ac:dyDescent="0.25">
      <c r="A1293" s="37">
        <v>35331</v>
      </c>
      <c r="B1293" s="39">
        <v>686.19000200000005</v>
      </c>
      <c r="C1293" s="36">
        <f>IF(ISBLANK(B1294), "", GSPC[[#This Row],[Adj Close]]/B1294-1)</f>
        <v>-1.2226932805581292E-3</v>
      </c>
      <c r="D1293" s="37">
        <v>35331</v>
      </c>
      <c r="E1293"/>
      <c r="F1293" s="36" t="str">
        <f>IF(ISBLANK(E1294), "", Long0[[#This Row],[Adj Close]]/E1294-1)</f>
        <v/>
      </c>
      <c r="J1293" s="37">
        <v>35331</v>
      </c>
      <c r="K1293"/>
      <c r="L1293" s="36" t="str">
        <f>IF(ISBLANK(K1294),"",Long2[[#This Row],[Adj Close]]/K1294-1)</f>
        <v/>
      </c>
      <c r="M1293" s="29">
        <v>35331</v>
      </c>
      <c r="O1293" s="33" t="str">
        <f>IF(ISBLANK(N1294),"",Long3[[#This Row],[Adj Close]]/N1294-1)</f>
        <v/>
      </c>
      <c r="P1293" s="37">
        <v>35331</v>
      </c>
      <c r="R1293" s="36" t="str">
        <f>IF(ISBLANK(Q1294),"",Long4[[#This Row],[Adj Close]]/Q1294-1)</f>
        <v/>
      </c>
      <c r="V1293" s="37">
        <v>35331</v>
      </c>
      <c r="W1293"/>
      <c r="X1293" s="36" t="str">
        <f>IF(ISBLANK(W1294),"",Long6[[#This Row],[Adj Close]]/W1294-1)</f>
        <v/>
      </c>
      <c r="AH1293" s="37">
        <v>35331</v>
      </c>
      <c r="AJ1293" s="36" t="str">
        <f>IF(ISBLANK(AI1294),"",Short1[[#This Row],[Adj Close]]/AI1294-1)</f>
        <v/>
      </c>
      <c r="AK1293" s="29">
        <v>35331</v>
      </c>
      <c r="AM1293" s="33" t="str">
        <f>IF(ISBLANK(AL1294),"",Short2[[#This Row],[Adj Close]]/AL1294-1)</f>
        <v/>
      </c>
    </row>
    <row r="1294" spans="1:39" x14ac:dyDescent="0.25">
      <c r="A1294" s="37">
        <v>35324</v>
      </c>
      <c r="B1294" s="39">
        <v>687.03002900000001</v>
      </c>
      <c r="C1294" s="36">
        <f>IF(ISBLANK(B1295), "", GSPC[[#This Row],[Adj Close]]/B1295-1)</f>
        <v>9.5366197575537104E-3</v>
      </c>
      <c r="D1294" s="37">
        <v>35324</v>
      </c>
      <c r="E1294"/>
      <c r="F1294" s="36" t="str">
        <f>IF(ISBLANK(E1295), "", Long0[[#This Row],[Adj Close]]/E1295-1)</f>
        <v/>
      </c>
      <c r="J1294" s="37">
        <v>35324</v>
      </c>
      <c r="K1294"/>
      <c r="L1294" s="36" t="str">
        <f>IF(ISBLANK(K1295),"",Long2[[#This Row],[Adj Close]]/K1295-1)</f>
        <v/>
      </c>
      <c r="M1294" s="29">
        <v>35324</v>
      </c>
      <c r="O1294" s="33" t="str">
        <f>IF(ISBLANK(N1295),"",Long3[[#This Row],[Adj Close]]/N1295-1)</f>
        <v/>
      </c>
      <c r="P1294" s="37">
        <v>35324</v>
      </c>
      <c r="R1294" s="36" t="str">
        <f>IF(ISBLANK(Q1295),"",Long4[[#This Row],[Adj Close]]/Q1295-1)</f>
        <v/>
      </c>
      <c r="V1294" s="37">
        <v>35324</v>
      </c>
      <c r="W1294"/>
      <c r="X1294" s="36" t="str">
        <f>IF(ISBLANK(W1295),"",Long6[[#This Row],[Adj Close]]/W1295-1)</f>
        <v/>
      </c>
      <c r="AH1294" s="37">
        <v>35324</v>
      </c>
      <c r="AJ1294" s="36" t="str">
        <f>IF(ISBLANK(AI1295),"",Short1[[#This Row],[Adj Close]]/AI1295-1)</f>
        <v/>
      </c>
      <c r="AK1294" s="29">
        <v>35324</v>
      </c>
      <c r="AM1294" s="33" t="str">
        <f>IF(ISBLANK(AL1295),"",Short2[[#This Row],[Adj Close]]/AL1295-1)</f>
        <v/>
      </c>
    </row>
    <row r="1295" spans="1:39" x14ac:dyDescent="0.25">
      <c r="A1295" s="37">
        <v>35317</v>
      </c>
      <c r="B1295" s="39">
        <v>680.53997800000002</v>
      </c>
      <c r="C1295" s="36">
        <f>IF(ISBLANK(B1296), "", GSPC[[#This Row],[Adj Close]]/B1296-1)</f>
        <v>3.7914814033375599E-2</v>
      </c>
      <c r="D1295" s="37">
        <v>35317</v>
      </c>
      <c r="E1295"/>
      <c r="F1295" s="36" t="str">
        <f>IF(ISBLANK(E1296), "", Long0[[#This Row],[Adj Close]]/E1296-1)</f>
        <v/>
      </c>
      <c r="J1295" s="37">
        <v>35317</v>
      </c>
      <c r="K1295"/>
      <c r="L1295" s="36" t="str">
        <f>IF(ISBLANK(K1296),"",Long2[[#This Row],[Adj Close]]/K1296-1)</f>
        <v/>
      </c>
      <c r="M1295" s="29">
        <v>35317</v>
      </c>
      <c r="O1295" s="33" t="str">
        <f>IF(ISBLANK(N1296),"",Long3[[#This Row],[Adj Close]]/N1296-1)</f>
        <v/>
      </c>
      <c r="P1295" s="37">
        <v>35317</v>
      </c>
      <c r="R1295" s="36" t="str">
        <f>IF(ISBLANK(Q1296),"",Long4[[#This Row],[Adj Close]]/Q1296-1)</f>
        <v/>
      </c>
      <c r="V1295" s="37">
        <v>35317</v>
      </c>
      <c r="W1295"/>
      <c r="X1295" s="36" t="str">
        <f>IF(ISBLANK(W1296),"",Long6[[#This Row],[Adj Close]]/W1296-1)</f>
        <v/>
      </c>
      <c r="AH1295" s="37">
        <v>35317</v>
      </c>
      <c r="AJ1295" s="36" t="str">
        <f>IF(ISBLANK(AI1296),"",Short1[[#This Row],[Adj Close]]/AI1296-1)</f>
        <v/>
      </c>
      <c r="AK1295" s="29">
        <v>35317</v>
      </c>
      <c r="AM1295" s="33" t="str">
        <f>IF(ISBLANK(AL1296),"",Short2[[#This Row],[Adj Close]]/AL1296-1)</f>
        <v/>
      </c>
    </row>
    <row r="1296" spans="1:39" x14ac:dyDescent="0.25">
      <c r="A1296" s="37">
        <v>35310</v>
      </c>
      <c r="B1296" s="39">
        <v>655.67999299999997</v>
      </c>
      <c r="C1296" s="36">
        <f>IF(ISBLANK(B1297), "", GSPC[[#This Row],[Adj Close]]/B1297-1)</f>
        <v>5.6596006941762589E-3</v>
      </c>
      <c r="D1296" s="37">
        <v>35310</v>
      </c>
      <c r="E1296"/>
      <c r="F1296" s="36" t="str">
        <f>IF(ISBLANK(E1297), "", Long0[[#This Row],[Adj Close]]/E1297-1)</f>
        <v/>
      </c>
      <c r="J1296" s="37">
        <v>35310</v>
      </c>
      <c r="K1296"/>
      <c r="L1296" s="36" t="str">
        <f>IF(ISBLANK(K1297),"",Long2[[#This Row],[Adj Close]]/K1297-1)</f>
        <v/>
      </c>
      <c r="M1296" s="29">
        <v>35310</v>
      </c>
      <c r="O1296" s="33" t="str">
        <f>IF(ISBLANK(N1297),"",Long3[[#This Row],[Adj Close]]/N1297-1)</f>
        <v/>
      </c>
      <c r="P1296" s="37">
        <v>35310</v>
      </c>
      <c r="R1296" s="36" t="str">
        <f>IF(ISBLANK(Q1297),"",Long4[[#This Row],[Adj Close]]/Q1297-1)</f>
        <v/>
      </c>
      <c r="V1296" s="37">
        <v>35310</v>
      </c>
      <c r="W1296"/>
      <c r="X1296" s="36" t="str">
        <f>IF(ISBLANK(W1297),"",Long6[[#This Row],[Adj Close]]/W1297-1)</f>
        <v/>
      </c>
      <c r="AH1296" s="37">
        <v>35310</v>
      </c>
      <c r="AJ1296" s="36" t="str">
        <f>IF(ISBLANK(AI1297),"",Short1[[#This Row],[Adj Close]]/AI1297-1)</f>
        <v/>
      </c>
      <c r="AK1296" s="29">
        <v>35310</v>
      </c>
      <c r="AM1296" s="33" t="str">
        <f>IF(ISBLANK(AL1297),"",Short2[[#This Row],[Adj Close]]/AL1297-1)</f>
        <v/>
      </c>
    </row>
    <row r="1297" spans="1:39" x14ac:dyDescent="0.25">
      <c r="A1297" s="37">
        <v>35303</v>
      </c>
      <c r="B1297" s="39">
        <v>651.98999000000003</v>
      </c>
      <c r="C1297" s="36">
        <f>IF(ISBLANK(B1298), "", GSPC[[#This Row],[Adj Close]]/B1298-1)</f>
        <v>-2.2547768985075156E-2</v>
      </c>
      <c r="D1297" s="37">
        <v>35303</v>
      </c>
      <c r="E1297"/>
      <c r="F1297" s="36" t="str">
        <f>IF(ISBLANK(E1298), "", Long0[[#This Row],[Adj Close]]/E1298-1)</f>
        <v/>
      </c>
      <c r="J1297" s="37">
        <v>35303</v>
      </c>
      <c r="K1297"/>
      <c r="L1297" s="36" t="str">
        <f>IF(ISBLANK(K1298),"",Long2[[#This Row],[Adj Close]]/K1298-1)</f>
        <v/>
      </c>
      <c r="M1297" s="29">
        <v>35303</v>
      </c>
      <c r="O1297" s="33" t="str">
        <f>IF(ISBLANK(N1298),"",Long3[[#This Row],[Adj Close]]/N1298-1)</f>
        <v/>
      </c>
      <c r="P1297" s="37">
        <v>35303</v>
      </c>
      <c r="R1297" s="36" t="str">
        <f>IF(ISBLANK(Q1298),"",Long4[[#This Row],[Adj Close]]/Q1298-1)</f>
        <v/>
      </c>
      <c r="V1297" s="37">
        <v>35303</v>
      </c>
      <c r="W1297"/>
      <c r="X1297" s="36" t="str">
        <f>IF(ISBLANK(W1298),"",Long6[[#This Row],[Adj Close]]/W1298-1)</f>
        <v/>
      </c>
      <c r="AH1297" s="37">
        <v>35303</v>
      </c>
      <c r="AJ1297" s="36" t="str">
        <f>IF(ISBLANK(AI1298),"",Short1[[#This Row],[Adj Close]]/AI1298-1)</f>
        <v/>
      </c>
      <c r="AK1297" s="29">
        <v>35303</v>
      </c>
      <c r="AM1297" s="33" t="str">
        <f>IF(ISBLANK(AL1298),"",Short2[[#This Row],[Adj Close]]/AL1298-1)</f>
        <v/>
      </c>
    </row>
    <row r="1298" spans="1:39" x14ac:dyDescent="0.25">
      <c r="A1298" s="37">
        <v>35296</v>
      </c>
      <c r="B1298" s="39">
        <v>667.03002900000001</v>
      </c>
      <c r="C1298" s="36">
        <f>IF(ISBLANK(B1299), "", GSPC[[#This Row],[Adj Close]]/B1299-1)</f>
        <v>2.7359885446824883E-3</v>
      </c>
      <c r="D1298" s="37">
        <v>35296</v>
      </c>
      <c r="E1298"/>
      <c r="F1298" s="36" t="str">
        <f>IF(ISBLANK(E1299), "", Long0[[#This Row],[Adj Close]]/E1299-1)</f>
        <v/>
      </c>
      <c r="J1298" s="37">
        <v>35296</v>
      </c>
      <c r="K1298"/>
      <c r="L1298" s="36" t="str">
        <f>IF(ISBLANK(K1299),"",Long2[[#This Row],[Adj Close]]/K1299-1)</f>
        <v/>
      </c>
      <c r="M1298" s="29">
        <v>35296</v>
      </c>
      <c r="O1298" s="33" t="str">
        <f>IF(ISBLANK(N1299),"",Long3[[#This Row],[Adj Close]]/N1299-1)</f>
        <v/>
      </c>
      <c r="P1298" s="37">
        <v>35296</v>
      </c>
      <c r="R1298" s="36" t="str">
        <f>IF(ISBLANK(Q1299),"",Long4[[#This Row],[Adj Close]]/Q1299-1)</f>
        <v/>
      </c>
      <c r="V1298" s="37">
        <v>35296</v>
      </c>
      <c r="W1298"/>
      <c r="X1298" s="36" t="str">
        <f>IF(ISBLANK(W1299),"",Long6[[#This Row],[Adj Close]]/W1299-1)</f>
        <v/>
      </c>
      <c r="AH1298" s="37">
        <v>35296</v>
      </c>
      <c r="AJ1298" s="36" t="str">
        <f>IF(ISBLANK(AI1299),"",Short1[[#This Row],[Adj Close]]/AI1299-1)</f>
        <v/>
      </c>
      <c r="AK1298" s="29">
        <v>35296</v>
      </c>
      <c r="AM1298" s="33" t="str">
        <f>IF(ISBLANK(AL1299),"",Short2[[#This Row],[Adj Close]]/AL1299-1)</f>
        <v/>
      </c>
    </row>
    <row r="1299" spans="1:39" x14ac:dyDescent="0.25">
      <c r="A1299" s="37">
        <v>35289</v>
      </c>
      <c r="B1299" s="39">
        <v>665.21002199999998</v>
      </c>
      <c r="C1299" s="36">
        <f>IF(ISBLANK(B1300), "", GSPC[[#This Row],[Adj Close]]/B1300-1)</f>
        <v>4.6972452994018532E-3</v>
      </c>
      <c r="D1299" s="37">
        <v>35289</v>
      </c>
      <c r="E1299"/>
      <c r="F1299" s="36" t="str">
        <f>IF(ISBLANK(E1300), "", Long0[[#This Row],[Adj Close]]/E1300-1)</f>
        <v/>
      </c>
      <c r="J1299" s="37">
        <v>35289</v>
      </c>
      <c r="K1299"/>
      <c r="L1299" s="36" t="str">
        <f>IF(ISBLANK(K1300),"",Long2[[#This Row],[Adj Close]]/K1300-1)</f>
        <v/>
      </c>
      <c r="M1299" s="29">
        <v>35289</v>
      </c>
      <c r="O1299" s="33" t="str">
        <f>IF(ISBLANK(N1300),"",Long3[[#This Row],[Adj Close]]/N1300-1)</f>
        <v/>
      </c>
      <c r="P1299" s="37">
        <v>35289</v>
      </c>
      <c r="R1299" s="36" t="str">
        <f>IF(ISBLANK(Q1300),"",Long4[[#This Row],[Adj Close]]/Q1300-1)</f>
        <v/>
      </c>
      <c r="V1299" s="37">
        <v>35289</v>
      </c>
      <c r="W1299"/>
      <c r="X1299" s="36" t="str">
        <f>IF(ISBLANK(W1300),"",Long6[[#This Row],[Adj Close]]/W1300-1)</f>
        <v/>
      </c>
      <c r="AH1299" s="37">
        <v>35289</v>
      </c>
      <c r="AJ1299" s="36" t="str">
        <f>IF(ISBLANK(AI1300),"",Short1[[#This Row],[Adj Close]]/AI1300-1)</f>
        <v/>
      </c>
      <c r="AK1299" s="29">
        <v>35289</v>
      </c>
      <c r="AM1299" s="33" t="str">
        <f>IF(ISBLANK(AL1300),"",Short2[[#This Row],[Adj Close]]/AL1300-1)</f>
        <v/>
      </c>
    </row>
    <row r="1300" spans="1:39" x14ac:dyDescent="0.25">
      <c r="A1300" s="37">
        <v>35282</v>
      </c>
      <c r="B1300" s="39">
        <v>662.09997599999997</v>
      </c>
      <c r="C1300" s="36">
        <f>IF(ISBLANK(B1301), "", GSPC[[#This Row],[Adj Close]]/B1301-1)</f>
        <v>-5.8870927242249405E-4</v>
      </c>
      <c r="D1300" s="37">
        <v>35282</v>
      </c>
      <c r="E1300"/>
      <c r="F1300" s="36" t="str">
        <f>IF(ISBLANK(E1301), "", Long0[[#This Row],[Adj Close]]/E1301-1)</f>
        <v/>
      </c>
      <c r="J1300" s="37">
        <v>35282</v>
      </c>
      <c r="K1300"/>
      <c r="L1300" s="36" t="str">
        <f>IF(ISBLANK(K1301),"",Long2[[#This Row],[Adj Close]]/K1301-1)</f>
        <v/>
      </c>
      <c r="M1300" s="29">
        <v>35282</v>
      </c>
      <c r="O1300" s="33" t="str">
        <f>IF(ISBLANK(N1301),"",Long3[[#This Row],[Adj Close]]/N1301-1)</f>
        <v/>
      </c>
      <c r="P1300" s="37">
        <v>35282</v>
      </c>
      <c r="R1300" s="36" t="str">
        <f>IF(ISBLANK(Q1301),"",Long4[[#This Row],[Adj Close]]/Q1301-1)</f>
        <v/>
      </c>
      <c r="V1300" s="37">
        <v>35282</v>
      </c>
      <c r="W1300"/>
      <c r="X1300" s="36" t="str">
        <f>IF(ISBLANK(W1301),"",Long6[[#This Row],[Adj Close]]/W1301-1)</f>
        <v/>
      </c>
      <c r="AH1300" s="37">
        <v>35282</v>
      </c>
      <c r="AJ1300" s="36" t="str">
        <f>IF(ISBLANK(AI1301),"",Short1[[#This Row],[Adj Close]]/AI1301-1)</f>
        <v/>
      </c>
      <c r="AK1300" s="29">
        <v>35282</v>
      </c>
      <c r="AM1300" s="33" t="str">
        <f>IF(ISBLANK(AL1301),"",Short2[[#This Row],[Adj Close]]/AL1301-1)</f>
        <v/>
      </c>
    </row>
    <row r="1301" spans="1:39" x14ac:dyDescent="0.25">
      <c r="A1301" s="37">
        <v>35275</v>
      </c>
      <c r="B1301" s="39">
        <v>662.48999000000003</v>
      </c>
      <c r="C1301" s="36">
        <f>IF(ISBLANK(B1302), "", GSPC[[#This Row],[Adj Close]]/B1302-1)</f>
        <v>4.1814695701285265E-2</v>
      </c>
      <c r="D1301" s="37">
        <v>35275</v>
      </c>
      <c r="E1301"/>
      <c r="F1301" s="36" t="str">
        <f>IF(ISBLANK(E1302), "", Long0[[#This Row],[Adj Close]]/E1302-1)</f>
        <v/>
      </c>
      <c r="J1301" s="37">
        <v>35275</v>
      </c>
      <c r="K1301"/>
      <c r="L1301" s="36" t="str">
        <f>IF(ISBLANK(K1302),"",Long2[[#This Row],[Adj Close]]/K1302-1)</f>
        <v/>
      </c>
      <c r="M1301" s="29">
        <v>35275</v>
      </c>
      <c r="O1301" s="33" t="str">
        <f>IF(ISBLANK(N1302),"",Long3[[#This Row],[Adj Close]]/N1302-1)</f>
        <v/>
      </c>
      <c r="P1301" s="37">
        <v>35275</v>
      </c>
      <c r="R1301" s="36" t="str">
        <f>IF(ISBLANK(Q1302),"",Long4[[#This Row],[Adj Close]]/Q1302-1)</f>
        <v/>
      </c>
      <c r="V1301" s="37">
        <v>35275</v>
      </c>
      <c r="W1301"/>
      <c r="X1301" s="36" t="str">
        <f>IF(ISBLANK(W1302),"",Long6[[#This Row],[Adj Close]]/W1302-1)</f>
        <v/>
      </c>
      <c r="AH1301" s="37">
        <v>35275</v>
      </c>
      <c r="AJ1301" s="36" t="str">
        <f>IF(ISBLANK(AI1302),"",Short1[[#This Row],[Adj Close]]/AI1302-1)</f>
        <v/>
      </c>
      <c r="AK1301" s="29">
        <v>35275</v>
      </c>
      <c r="AM1301" s="33" t="str">
        <f>IF(ISBLANK(AL1302),"",Short2[[#This Row],[Adj Close]]/AL1302-1)</f>
        <v/>
      </c>
    </row>
    <row r="1302" spans="1:39" x14ac:dyDescent="0.25">
      <c r="A1302" s="37">
        <v>35268</v>
      </c>
      <c r="B1302" s="39">
        <v>635.90002400000003</v>
      </c>
      <c r="C1302" s="36">
        <f>IF(ISBLANK(B1303), "", GSPC[[#This Row],[Adj Close]]/B1303-1)</f>
        <v>-4.4305983570709362E-3</v>
      </c>
      <c r="D1302" s="37">
        <v>35268</v>
      </c>
      <c r="E1302"/>
      <c r="F1302" s="36" t="str">
        <f>IF(ISBLANK(E1303), "", Long0[[#This Row],[Adj Close]]/E1303-1)</f>
        <v/>
      </c>
      <c r="J1302" s="37">
        <v>35268</v>
      </c>
      <c r="K1302"/>
      <c r="L1302" s="36" t="str">
        <f>IF(ISBLANK(K1303),"",Long2[[#This Row],[Adj Close]]/K1303-1)</f>
        <v/>
      </c>
      <c r="M1302" s="29">
        <v>35268</v>
      </c>
      <c r="O1302" s="33" t="str">
        <f>IF(ISBLANK(N1303),"",Long3[[#This Row],[Adj Close]]/N1303-1)</f>
        <v/>
      </c>
      <c r="V1302" s="37">
        <v>35268</v>
      </c>
      <c r="W1302"/>
      <c r="X1302" s="36" t="str">
        <f>IF(ISBLANK(W1303),"",Long6[[#This Row],[Adj Close]]/W1303-1)</f>
        <v/>
      </c>
      <c r="AH1302" s="37">
        <v>35268</v>
      </c>
      <c r="AJ1302" s="36" t="str">
        <f>IF(ISBLANK(AI1303),"",Short1[[#This Row],[Adj Close]]/AI1303-1)</f>
        <v/>
      </c>
      <c r="AK1302" s="29">
        <v>35268</v>
      </c>
      <c r="AM1302" s="33" t="str">
        <f>IF(ISBLANK(AL1303),"",Short2[[#This Row],[Adj Close]]/AL1303-1)</f>
        <v/>
      </c>
    </row>
    <row r="1303" spans="1:39" x14ac:dyDescent="0.25">
      <c r="A1303" s="37">
        <v>35261</v>
      </c>
      <c r="B1303" s="39">
        <v>638.72997999999995</v>
      </c>
      <c r="C1303" s="36">
        <f>IF(ISBLANK(B1304), "", GSPC[[#This Row],[Adj Close]]/B1304-1)</f>
        <v>-1.1544626157803162E-2</v>
      </c>
      <c r="D1303" s="37">
        <v>35261</v>
      </c>
      <c r="E1303"/>
      <c r="F1303" s="36" t="str">
        <f>IF(ISBLANK(E1304), "", Long0[[#This Row],[Adj Close]]/E1304-1)</f>
        <v/>
      </c>
      <c r="J1303" s="37">
        <v>35261</v>
      </c>
      <c r="K1303"/>
      <c r="L1303" s="36" t="str">
        <f>IF(ISBLANK(K1304),"",Long2[[#This Row],[Adj Close]]/K1304-1)</f>
        <v/>
      </c>
      <c r="M1303" s="29">
        <v>35261</v>
      </c>
      <c r="O1303" s="33" t="str">
        <f>IF(ISBLANK(N1304),"",Long3[[#This Row],[Adj Close]]/N1304-1)</f>
        <v/>
      </c>
      <c r="V1303" s="37">
        <v>35261</v>
      </c>
      <c r="W1303"/>
      <c r="X1303" s="36" t="str">
        <f>IF(ISBLANK(W1304),"",Long6[[#This Row],[Adj Close]]/W1304-1)</f>
        <v/>
      </c>
      <c r="AH1303" s="37">
        <v>35261</v>
      </c>
      <c r="AJ1303" s="36" t="str">
        <f>IF(ISBLANK(AI1304),"",Short1[[#This Row],[Adj Close]]/AI1304-1)</f>
        <v/>
      </c>
      <c r="AK1303" s="29">
        <v>35261</v>
      </c>
      <c r="AM1303" s="33" t="str">
        <f>IF(ISBLANK(AL1304),"",Short2[[#This Row],[Adj Close]]/AL1304-1)</f>
        <v/>
      </c>
    </row>
    <row r="1304" spans="1:39" x14ac:dyDescent="0.25">
      <c r="A1304" s="37">
        <v>35254</v>
      </c>
      <c r="B1304" s="39">
        <v>646.19000200000005</v>
      </c>
      <c r="C1304" s="36">
        <f>IF(ISBLANK(B1305), "", GSPC[[#This Row],[Adj Close]]/B1305-1)</f>
        <v>-1.7111827643247035E-2</v>
      </c>
      <c r="D1304" s="37">
        <v>35254</v>
      </c>
      <c r="E1304"/>
      <c r="F1304" s="36" t="str">
        <f>IF(ISBLANK(E1305), "", Long0[[#This Row],[Adj Close]]/E1305-1)</f>
        <v/>
      </c>
      <c r="J1304" s="37">
        <v>35254</v>
      </c>
      <c r="K1304"/>
      <c r="L1304" s="36" t="str">
        <f>IF(ISBLANK(K1305),"",Long2[[#This Row],[Adj Close]]/K1305-1)</f>
        <v/>
      </c>
      <c r="M1304" s="29">
        <v>35254</v>
      </c>
      <c r="O1304" s="33" t="str">
        <f>IF(ISBLANK(N1305),"",Long3[[#This Row],[Adj Close]]/N1305-1)</f>
        <v/>
      </c>
      <c r="V1304" s="37">
        <v>35254</v>
      </c>
      <c r="W1304"/>
      <c r="X1304" s="36" t="str">
        <f>IF(ISBLANK(W1305),"",Long6[[#This Row],[Adj Close]]/W1305-1)</f>
        <v/>
      </c>
      <c r="AH1304" s="37">
        <v>35254</v>
      </c>
      <c r="AJ1304" s="36" t="str">
        <f>IF(ISBLANK(AI1305),"",Short1[[#This Row],[Adj Close]]/AI1305-1)</f>
        <v/>
      </c>
      <c r="AK1304" s="29">
        <v>35254</v>
      </c>
      <c r="AM1304" s="33" t="str">
        <f>IF(ISBLANK(AL1305),"",Short2[[#This Row],[Adj Close]]/AL1305-1)</f>
        <v/>
      </c>
    </row>
    <row r="1305" spans="1:39" x14ac:dyDescent="0.25">
      <c r="A1305" s="37">
        <v>35247</v>
      </c>
      <c r="B1305" s="39">
        <v>657.44000200000005</v>
      </c>
      <c r="C1305" s="36">
        <f>IF(ISBLANK(B1306), "", GSPC[[#This Row],[Adj Close]]/B1306-1)</f>
        <v>-1.9668077630973224E-2</v>
      </c>
      <c r="D1305" s="37">
        <v>35247</v>
      </c>
      <c r="E1305"/>
      <c r="F1305" s="36" t="str">
        <f>IF(ISBLANK(E1306), "", Long0[[#This Row],[Adj Close]]/E1306-1)</f>
        <v/>
      </c>
      <c r="J1305" s="37">
        <v>35247</v>
      </c>
      <c r="K1305"/>
      <c r="L1305" s="36" t="str">
        <f>IF(ISBLANK(K1306),"",Long2[[#This Row],[Adj Close]]/K1306-1)</f>
        <v/>
      </c>
      <c r="M1305" s="29">
        <v>35247</v>
      </c>
      <c r="O1305" s="33" t="str">
        <f>IF(ISBLANK(N1306),"",Long3[[#This Row],[Adj Close]]/N1306-1)</f>
        <v/>
      </c>
      <c r="V1305" s="37">
        <v>35247</v>
      </c>
      <c r="W1305"/>
      <c r="X1305" s="36" t="str">
        <f>IF(ISBLANK(W1306),"",Long6[[#This Row],[Adj Close]]/W1306-1)</f>
        <v/>
      </c>
      <c r="AH1305" s="37">
        <v>35247</v>
      </c>
      <c r="AJ1305" s="36" t="str">
        <f>IF(ISBLANK(AI1306),"",Short1[[#This Row],[Adj Close]]/AI1306-1)</f>
        <v/>
      </c>
      <c r="AK1305" s="29">
        <v>35247</v>
      </c>
      <c r="AM1305" s="33" t="str">
        <f>IF(ISBLANK(AL1306),"",Short2[[#This Row],[Adj Close]]/AL1306-1)</f>
        <v/>
      </c>
    </row>
    <row r="1306" spans="1:39" x14ac:dyDescent="0.25">
      <c r="A1306" s="37">
        <v>35240</v>
      </c>
      <c r="B1306" s="39">
        <v>670.63000499999998</v>
      </c>
      <c r="C1306" s="36">
        <f>IF(ISBLANK(B1307), "", GSPC[[#This Row],[Adj Close]]/B1307-1)</f>
        <v>5.6834890626624723E-3</v>
      </c>
      <c r="D1306" s="37">
        <v>35240</v>
      </c>
      <c r="E1306"/>
      <c r="F1306" s="36" t="str">
        <f>IF(ISBLANK(E1307), "", Long0[[#This Row],[Adj Close]]/E1307-1)</f>
        <v/>
      </c>
      <c r="J1306" s="37">
        <v>35240</v>
      </c>
      <c r="K1306"/>
      <c r="L1306" s="36" t="str">
        <f>IF(ISBLANK(K1307),"",Long2[[#This Row],[Adj Close]]/K1307-1)</f>
        <v/>
      </c>
      <c r="M1306" s="29">
        <v>35240</v>
      </c>
      <c r="O1306" s="33" t="str">
        <f>IF(ISBLANK(N1307),"",Long3[[#This Row],[Adj Close]]/N1307-1)</f>
        <v/>
      </c>
      <c r="V1306" s="37">
        <v>35240</v>
      </c>
      <c r="W1306"/>
      <c r="X1306" s="36" t="str">
        <f>IF(ISBLANK(W1307),"",Long6[[#This Row],[Adj Close]]/W1307-1)</f>
        <v/>
      </c>
      <c r="AH1306" s="37">
        <v>35240</v>
      </c>
      <c r="AJ1306" s="36" t="str">
        <f>IF(ISBLANK(AI1307),"",Short1[[#This Row],[Adj Close]]/AI1307-1)</f>
        <v/>
      </c>
      <c r="AK1306" s="29">
        <v>35240</v>
      </c>
      <c r="AM1306" s="33" t="str">
        <f>IF(ISBLANK(AL1307),"",Short2[[#This Row],[Adj Close]]/AL1307-1)</f>
        <v/>
      </c>
    </row>
    <row r="1307" spans="1:39" x14ac:dyDescent="0.25">
      <c r="A1307" s="37">
        <v>35233</v>
      </c>
      <c r="B1307" s="39">
        <v>666.84002699999996</v>
      </c>
      <c r="C1307" s="36">
        <f>IF(ISBLANK(B1308), "", GSPC[[#This Row],[Adj Close]]/B1308-1)</f>
        <v>1.486898003582704E-3</v>
      </c>
      <c r="D1307" s="37">
        <v>35233</v>
      </c>
      <c r="E1307"/>
      <c r="F1307" s="36" t="str">
        <f>IF(ISBLANK(E1308), "", Long0[[#This Row],[Adj Close]]/E1308-1)</f>
        <v/>
      </c>
      <c r="J1307" s="37">
        <v>35233</v>
      </c>
      <c r="K1307"/>
      <c r="L1307" s="36" t="str">
        <f>IF(ISBLANK(K1308),"",Long2[[#This Row],[Adj Close]]/K1308-1)</f>
        <v/>
      </c>
      <c r="M1307" s="29">
        <v>35233</v>
      </c>
      <c r="O1307" s="33" t="str">
        <f>IF(ISBLANK(N1308),"",Long3[[#This Row],[Adj Close]]/N1308-1)</f>
        <v/>
      </c>
      <c r="V1307" s="37">
        <v>35233</v>
      </c>
      <c r="W1307"/>
      <c r="X1307" s="36" t="str">
        <f>IF(ISBLANK(W1308),"",Long6[[#This Row],[Adj Close]]/W1308-1)</f>
        <v/>
      </c>
      <c r="AH1307" s="37">
        <v>35233</v>
      </c>
      <c r="AJ1307" s="36" t="str">
        <f>IF(ISBLANK(AI1308),"",Short1[[#This Row],[Adj Close]]/AI1308-1)</f>
        <v/>
      </c>
      <c r="AK1307" s="29">
        <v>35233</v>
      </c>
      <c r="AM1307" s="33" t="str">
        <f>IF(ISBLANK(AL1308),"",Short2[[#This Row],[Adj Close]]/AL1308-1)</f>
        <v/>
      </c>
    </row>
    <row r="1308" spans="1:39" x14ac:dyDescent="0.25">
      <c r="A1308" s="37">
        <v>35226</v>
      </c>
      <c r="B1308" s="39">
        <v>665.84997599999997</v>
      </c>
      <c r="C1308" s="36">
        <f>IF(ISBLANK(B1309), "", GSPC[[#This Row],[Adj Close]]/B1309-1)</f>
        <v>-1.1079624574355407E-2</v>
      </c>
      <c r="D1308" s="37">
        <v>35226</v>
      </c>
      <c r="E1308"/>
      <c r="F1308" s="36" t="str">
        <f>IF(ISBLANK(E1309), "", Long0[[#This Row],[Adj Close]]/E1309-1)</f>
        <v/>
      </c>
      <c r="J1308" s="37">
        <v>35226</v>
      </c>
      <c r="K1308"/>
      <c r="L1308" s="36" t="str">
        <f>IF(ISBLANK(K1309),"",Long2[[#This Row],[Adj Close]]/K1309-1)</f>
        <v/>
      </c>
      <c r="M1308" s="29">
        <v>35226</v>
      </c>
      <c r="O1308" s="33" t="str">
        <f>IF(ISBLANK(N1309),"",Long3[[#This Row],[Adj Close]]/N1309-1)</f>
        <v/>
      </c>
      <c r="V1308" s="37">
        <v>35226</v>
      </c>
      <c r="W1308"/>
      <c r="X1308" s="36" t="str">
        <f>IF(ISBLANK(W1309),"",Long6[[#This Row],[Adj Close]]/W1309-1)</f>
        <v/>
      </c>
      <c r="AH1308" s="37">
        <v>35226</v>
      </c>
      <c r="AJ1308" s="36" t="str">
        <f>IF(ISBLANK(AI1309),"",Short1[[#This Row],[Adj Close]]/AI1309-1)</f>
        <v/>
      </c>
      <c r="AK1308" s="29">
        <v>35226</v>
      </c>
      <c r="AM1308" s="33" t="str">
        <f>IF(ISBLANK(AL1309),"",Short2[[#This Row],[Adj Close]]/AL1309-1)</f>
        <v/>
      </c>
    </row>
    <row r="1309" spans="1:39" x14ac:dyDescent="0.25">
      <c r="A1309" s="37">
        <v>35219</v>
      </c>
      <c r="B1309" s="39">
        <v>673.30999799999995</v>
      </c>
      <c r="C1309" s="36">
        <f>IF(ISBLANK(B1310), "", GSPC[[#This Row],[Adj Close]]/B1310-1)</f>
        <v>6.2619605322060679E-3</v>
      </c>
      <c r="D1309" s="37">
        <v>35219</v>
      </c>
      <c r="E1309"/>
      <c r="F1309" s="36" t="str">
        <f>IF(ISBLANK(E1310), "", Long0[[#This Row],[Adj Close]]/E1310-1)</f>
        <v/>
      </c>
      <c r="J1309" s="37">
        <v>35219</v>
      </c>
      <c r="K1309"/>
      <c r="L1309" s="36" t="str">
        <f>IF(ISBLANK(K1310),"",Long2[[#This Row],[Adj Close]]/K1310-1)</f>
        <v/>
      </c>
      <c r="M1309" s="29">
        <v>35219</v>
      </c>
      <c r="O1309" s="33" t="str">
        <f>IF(ISBLANK(N1310),"",Long3[[#This Row],[Adj Close]]/N1310-1)</f>
        <v/>
      </c>
      <c r="V1309" s="37">
        <v>35219</v>
      </c>
      <c r="W1309"/>
      <c r="X1309" s="36" t="str">
        <f>IF(ISBLANK(W1310),"",Long6[[#This Row],[Adj Close]]/W1310-1)</f>
        <v/>
      </c>
      <c r="AH1309" s="37">
        <v>35219</v>
      </c>
      <c r="AJ1309" s="36" t="str">
        <f>IF(ISBLANK(AI1310),"",Short1[[#This Row],[Adj Close]]/AI1310-1)</f>
        <v/>
      </c>
      <c r="AK1309" s="29">
        <v>35219</v>
      </c>
      <c r="AM1309" s="33" t="str">
        <f>IF(ISBLANK(AL1310),"",Short2[[#This Row],[Adj Close]]/AL1310-1)</f>
        <v/>
      </c>
    </row>
    <row r="1310" spans="1:39" x14ac:dyDescent="0.25">
      <c r="A1310" s="37">
        <v>35212</v>
      </c>
      <c r="B1310" s="39">
        <v>669.11999500000002</v>
      </c>
      <c r="C1310" s="36">
        <f>IF(ISBLANK(B1311), "", GSPC[[#This Row],[Adj Close]]/B1311-1)</f>
        <v>-1.3839169447183219E-2</v>
      </c>
      <c r="D1310" s="37">
        <v>35212</v>
      </c>
      <c r="E1310"/>
      <c r="F1310" s="36" t="str">
        <f>IF(ISBLANK(E1311), "", Long0[[#This Row],[Adj Close]]/E1311-1)</f>
        <v/>
      </c>
      <c r="J1310" s="37">
        <v>35212</v>
      </c>
      <c r="K1310"/>
      <c r="L1310" s="36" t="str">
        <f>IF(ISBLANK(K1311),"",Long2[[#This Row],[Adj Close]]/K1311-1)</f>
        <v/>
      </c>
      <c r="M1310" s="29">
        <v>35212</v>
      </c>
      <c r="O1310" s="33" t="str">
        <f>IF(ISBLANK(N1311),"",Long3[[#This Row],[Adj Close]]/N1311-1)</f>
        <v/>
      </c>
      <c r="V1310" s="37">
        <v>35212</v>
      </c>
      <c r="W1310"/>
      <c r="X1310" s="36" t="str">
        <f>IF(ISBLANK(W1311),"",Long6[[#This Row],[Adj Close]]/W1311-1)</f>
        <v/>
      </c>
      <c r="AH1310" s="37">
        <v>35212</v>
      </c>
      <c r="AJ1310" s="36" t="str">
        <f>IF(ISBLANK(AI1311),"",Short1[[#This Row],[Adj Close]]/AI1311-1)</f>
        <v/>
      </c>
      <c r="AK1310" s="29">
        <v>35212</v>
      </c>
      <c r="AM1310" s="33" t="str">
        <f>IF(ISBLANK(AL1311),"",Short2[[#This Row],[Adj Close]]/AL1311-1)</f>
        <v/>
      </c>
    </row>
    <row r="1311" spans="1:39" x14ac:dyDescent="0.25">
      <c r="A1311" s="37">
        <v>35205</v>
      </c>
      <c r="B1311" s="39">
        <v>678.51000999999997</v>
      </c>
      <c r="C1311" s="36">
        <f>IF(ISBLANK(B1312), "", GSPC[[#This Row],[Adj Close]]/B1312-1)</f>
        <v>1.4351762400767631E-2</v>
      </c>
      <c r="D1311" s="37">
        <v>35205</v>
      </c>
      <c r="E1311"/>
      <c r="F1311" s="36" t="str">
        <f>IF(ISBLANK(E1312), "", Long0[[#This Row],[Adj Close]]/E1312-1)</f>
        <v/>
      </c>
      <c r="J1311" s="37">
        <v>35205</v>
      </c>
      <c r="K1311"/>
      <c r="L1311" s="36" t="str">
        <f>IF(ISBLANK(K1312),"",Long2[[#This Row],[Adj Close]]/K1312-1)</f>
        <v/>
      </c>
      <c r="M1311" s="29">
        <v>35205</v>
      </c>
      <c r="O1311" s="33" t="str">
        <f>IF(ISBLANK(N1312),"",Long3[[#This Row],[Adj Close]]/N1312-1)</f>
        <v/>
      </c>
      <c r="V1311" s="37">
        <v>35205</v>
      </c>
      <c r="W1311"/>
      <c r="X1311" s="36" t="str">
        <f>IF(ISBLANK(W1312),"",Long6[[#This Row],[Adj Close]]/W1312-1)</f>
        <v/>
      </c>
      <c r="AH1311" s="37">
        <v>35205</v>
      </c>
      <c r="AJ1311" s="36" t="str">
        <f>IF(ISBLANK(AI1312),"",Short1[[#This Row],[Adj Close]]/AI1312-1)</f>
        <v/>
      </c>
      <c r="AK1311" s="29">
        <v>35205</v>
      </c>
      <c r="AM1311" s="33" t="str">
        <f>IF(ISBLANK(AL1312),"",Short2[[#This Row],[Adj Close]]/AL1312-1)</f>
        <v/>
      </c>
    </row>
    <row r="1312" spans="1:39" x14ac:dyDescent="0.25">
      <c r="A1312" s="37">
        <v>35198</v>
      </c>
      <c r="B1312" s="39">
        <v>668.90997300000004</v>
      </c>
      <c r="C1312" s="36">
        <f>IF(ISBLANK(B1313), "", GSPC[[#This Row],[Adj Close]]/B1313-1)</f>
        <v>2.5793901614140191E-2</v>
      </c>
      <c r="D1312" s="37">
        <v>35198</v>
      </c>
      <c r="E1312"/>
      <c r="F1312" s="36" t="str">
        <f>IF(ISBLANK(E1313), "", Long0[[#This Row],[Adj Close]]/E1313-1)</f>
        <v/>
      </c>
      <c r="J1312" s="37">
        <v>35198</v>
      </c>
      <c r="K1312"/>
      <c r="L1312" s="36" t="str">
        <f>IF(ISBLANK(K1313),"",Long2[[#This Row],[Adj Close]]/K1313-1)</f>
        <v/>
      </c>
      <c r="M1312" s="29">
        <v>35198</v>
      </c>
      <c r="O1312" s="33" t="str">
        <f>IF(ISBLANK(N1313),"",Long3[[#This Row],[Adj Close]]/N1313-1)</f>
        <v/>
      </c>
      <c r="V1312" s="37">
        <v>35198</v>
      </c>
      <c r="W1312"/>
      <c r="X1312" s="36" t="str">
        <f>IF(ISBLANK(W1313),"",Long6[[#This Row],[Adj Close]]/W1313-1)</f>
        <v/>
      </c>
      <c r="AH1312" s="37">
        <v>35198</v>
      </c>
      <c r="AJ1312" s="36" t="str">
        <f>IF(ISBLANK(AI1313),"",Short1[[#This Row],[Adj Close]]/AI1313-1)</f>
        <v/>
      </c>
      <c r="AK1312" s="29">
        <v>35198</v>
      </c>
      <c r="AM1312" s="33" t="str">
        <f>IF(ISBLANK(AL1313),"",Short2[[#This Row],[Adj Close]]/AL1313-1)</f>
        <v/>
      </c>
    </row>
    <row r="1313" spans="1:39" x14ac:dyDescent="0.25">
      <c r="A1313" s="37">
        <v>35191</v>
      </c>
      <c r="B1313" s="39">
        <v>652.09002699999996</v>
      </c>
      <c r="C1313" s="36">
        <f>IF(ISBLANK(B1314), "", GSPC[[#This Row],[Adj Close]]/B1314-1)</f>
        <v>1.6302264417949131E-2</v>
      </c>
      <c r="D1313" s="37">
        <v>35191</v>
      </c>
      <c r="E1313"/>
      <c r="F1313" s="36" t="str">
        <f>IF(ISBLANK(E1314), "", Long0[[#This Row],[Adj Close]]/E1314-1)</f>
        <v/>
      </c>
      <c r="J1313" s="37">
        <v>35191</v>
      </c>
      <c r="K1313"/>
      <c r="L1313" s="36" t="str">
        <f>IF(ISBLANK(K1314),"",Long2[[#This Row],[Adj Close]]/K1314-1)</f>
        <v/>
      </c>
      <c r="M1313" s="29">
        <v>35191</v>
      </c>
      <c r="O1313" s="33" t="str">
        <f>IF(ISBLANK(N1314),"",Long3[[#This Row],[Adj Close]]/N1314-1)</f>
        <v/>
      </c>
      <c r="V1313" s="37">
        <v>35191</v>
      </c>
      <c r="W1313"/>
      <c r="X1313" s="36" t="str">
        <f>IF(ISBLANK(W1314),"",Long6[[#This Row],[Adj Close]]/W1314-1)</f>
        <v/>
      </c>
      <c r="AH1313" s="37">
        <v>35191</v>
      </c>
      <c r="AJ1313" s="36" t="str">
        <f>IF(ISBLANK(AI1314),"",Short1[[#This Row],[Adj Close]]/AI1314-1)</f>
        <v/>
      </c>
      <c r="AK1313" s="29">
        <v>35191</v>
      </c>
      <c r="AM1313" s="33" t="str">
        <f>IF(ISBLANK(AL1314),"",Short2[[#This Row],[Adj Close]]/AL1314-1)</f>
        <v/>
      </c>
    </row>
    <row r="1314" spans="1:39" x14ac:dyDescent="0.25">
      <c r="A1314" s="37">
        <v>35184</v>
      </c>
      <c r="B1314" s="39">
        <v>641.63000499999998</v>
      </c>
      <c r="C1314" s="36">
        <f>IF(ISBLANK(B1315), "", GSPC[[#This Row],[Adj Close]]/B1315-1)</f>
        <v>-1.810365837498773E-2</v>
      </c>
      <c r="D1314" s="37">
        <v>35184</v>
      </c>
      <c r="E1314"/>
      <c r="F1314" s="36" t="str">
        <f>IF(ISBLANK(E1315), "", Long0[[#This Row],[Adj Close]]/E1315-1)</f>
        <v/>
      </c>
      <c r="J1314" s="37">
        <v>35184</v>
      </c>
      <c r="K1314"/>
      <c r="L1314" s="36" t="str">
        <f>IF(ISBLANK(K1315),"",Long2[[#This Row],[Adj Close]]/K1315-1)</f>
        <v/>
      </c>
      <c r="M1314" s="29">
        <v>35184</v>
      </c>
      <c r="O1314" s="33" t="str">
        <f>IF(ISBLANK(N1315),"",Long3[[#This Row],[Adj Close]]/N1315-1)</f>
        <v/>
      </c>
      <c r="V1314" s="37">
        <v>35184</v>
      </c>
      <c r="W1314"/>
      <c r="X1314" s="36" t="str">
        <f>IF(ISBLANK(W1315),"",Long6[[#This Row],[Adj Close]]/W1315-1)</f>
        <v/>
      </c>
      <c r="AH1314" s="37">
        <v>35184</v>
      </c>
      <c r="AJ1314" s="36" t="str">
        <f>IF(ISBLANK(AI1315),"",Short1[[#This Row],[Adj Close]]/AI1315-1)</f>
        <v/>
      </c>
      <c r="AK1314" s="29">
        <v>35184</v>
      </c>
      <c r="AM1314" s="33" t="str">
        <f>IF(ISBLANK(AL1315),"",Short2[[#This Row],[Adj Close]]/AL1315-1)</f>
        <v/>
      </c>
    </row>
    <row r="1315" spans="1:39" x14ac:dyDescent="0.25">
      <c r="A1315" s="37">
        <v>35177</v>
      </c>
      <c r="B1315" s="39">
        <v>653.46002199999998</v>
      </c>
      <c r="C1315" s="36">
        <f>IF(ISBLANK(B1316), "", GSPC[[#This Row],[Adj Close]]/B1316-1)</f>
        <v>1.3006363509317387E-2</v>
      </c>
      <c r="D1315" s="37">
        <v>35177</v>
      </c>
      <c r="E1315"/>
      <c r="F1315" s="36" t="str">
        <f>IF(ISBLANK(E1316), "", Long0[[#This Row],[Adj Close]]/E1316-1)</f>
        <v/>
      </c>
      <c r="J1315" s="37">
        <v>35177</v>
      </c>
      <c r="K1315"/>
      <c r="L1315" s="36" t="str">
        <f>IF(ISBLANK(K1316),"",Long2[[#This Row],[Adj Close]]/K1316-1)</f>
        <v/>
      </c>
      <c r="M1315" s="29">
        <v>35177</v>
      </c>
      <c r="O1315" s="33" t="str">
        <f>IF(ISBLANK(N1316),"",Long3[[#This Row],[Adj Close]]/N1316-1)</f>
        <v/>
      </c>
      <c r="V1315" s="37">
        <v>35177</v>
      </c>
      <c r="W1315"/>
      <c r="X1315" s="36" t="str">
        <f>IF(ISBLANK(W1316),"",Long6[[#This Row],[Adj Close]]/W1316-1)</f>
        <v/>
      </c>
      <c r="AH1315" s="37">
        <v>35177</v>
      </c>
      <c r="AJ1315" s="36" t="str">
        <f>IF(ISBLANK(AI1316),"",Short1[[#This Row],[Adj Close]]/AI1316-1)</f>
        <v/>
      </c>
      <c r="AK1315" s="29">
        <v>35177</v>
      </c>
      <c r="AM1315" s="33" t="str">
        <f>IF(ISBLANK(AL1316),"",Short2[[#This Row],[Adj Close]]/AL1316-1)</f>
        <v/>
      </c>
    </row>
    <row r="1316" spans="1:39" x14ac:dyDescent="0.25">
      <c r="A1316" s="37">
        <v>35170</v>
      </c>
      <c r="B1316" s="39">
        <v>645.07000700000003</v>
      </c>
      <c r="C1316" s="36">
        <f>IF(ISBLANK(B1317), "", GSPC[[#This Row],[Adj Close]]/B1317-1)</f>
        <v>1.3129972375399479E-2</v>
      </c>
      <c r="D1316" s="37">
        <v>35170</v>
      </c>
      <c r="E1316"/>
      <c r="F1316" s="36" t="str">
        <f>IF(ISBLANK(E1317), "", Long0[[#This Row],[Adj Close]]/E1317-1)</f>
        <v/>
      </c>
      <c r="J1316" s="37">
        <v>35170</v>
      </c>
      <c r="K1316"/>
      <c r="L1316" s="36" t="str">
        <f>IF(ISBLANK(K1317),"",Long2[[#This Row],[Adj Close]]/K1317-1)</f>
        <v/>
      </c>
      <c r="M1316" s="29">
        <v>35170</v>
      </c>
      <c r="O1316" s="33" t="str">
        <f>IF(ISBLANK(N1317),"",Long3[[#This Row],[Adj Close]]/N1317-1)</f>
        <v/>
      </c>
      <c r="V1316" s="37">
        <v>35170</v>
      </c>
      <c r="W1316"/>
      <c r="X1316" s="36" t="str">
        <f>IF(ISBLANK(W1317),"",Long6[[#This Row],[Adj Close]]/W1317-1)</f>
        <v/>
      </c>
      <c r="AH1316" s="37">
        <v>35170</v>
      </c>
      <c r="AJ1316" s="36" t="str">
        <f>IF(ISBLANK(AI1317),"",Short1[[#This Row],[Adj Close]]/AI1317-1)</f>
        <v/>
      </c>
      <c r="AK1316" s="29">
        <v>35170</v>
      </c>
      <c r="AM1316" s="33" t="str">
        <f>IF(ISBLANK(AL1317),"",Short2[[#This Row],[Adj Close]]/AL1317-1)</f>
        <v/>
      </c>
    </row>
    <row r="1317" spans="1:39" x14ac:dyDescent="0.25">
      <c r="A1317" s="37">
        <v>35163</v>
      </c>
      <c r="B1317" s="39">
        <v>636.71002199999998</v>
      </c>
      <c r="C1317" s="36">
        <f>IF(ISBLANK(B1318), "", GSPC[[#This Row],[Adj Close]]/B1318-1)</f>
        <v>-2.919824876951449E-2</v>
      </c>
      <c r="D1317" s="37">
        <v>35163</v>
      </c>
      <c r="E1317"/>
      <c r="F1317" s="36" t="str">
        <f>IF(ISBLANK(E1318), "", Long0[[#This Row],[Adj Close]]/E1318-1)</f>
        <v/>
      </c>
      <c r="J1317" s="37">
        <v>35163</v>
      </c>
      <c r="K1317"/>
      <c r="L1317" s="36" t="str">
        <f>IF(ISBLANK(K1318),"",Long2[[#This Row],[Adj Close]]/K1318-1)</f>
        <v/>
      </c>
      <c r="M1317" s="29">
        <v>35163</v>
      </c>
      <c r="O1317" s="33" t="str">
        <f>IF(ISBLANK(N1318),"",Long3[[#This Row],[Adj Close]]/N1318-1)</f>
        <v/>
      </c>
      <c r="V1317" s="37">
        <v>35163</v>
      </c>
      <c r="W1317"/>
      <c r="X1317" s="36" t="str">
        <f>IF(ISBLANK(W1318),"",Long6[[#This Row],[Adj Close]]/W1318-1)</f>
        <v/>
      </c>
      <c r="AH1317" s="37">
        <v>35163</v>
      </c>
      <c r="AJ1317" s="36" t="str">
        <f>IF(ISBLANK(AI1318),"",Short1[[#This Row],[Adj Close]]/AI1318-1)</f>
        <v/>
      </c>
      <c r="AK1317" s="29">
        <v>35163</v>
      </c>
      <c r="AM1317" s="33" t="str">
        <f>IF(ISBLANK(AL1318),"",Short2[[#This Row],[Adj Close]]/AL1318-1)</f>
        <v/>
      </c>
    </row>
    <row r="1318" spans="1:39" x14ac:dyDescent="0.25">
      <c r="A1318" s="37">
        <v>35156</v>
      </c>
      <c r="B1318" s="39">
        <v>655.85998500000005</v>
      </c>
      <c r="C1318" s="36">
        <f>IF(ISBLANK(B1319), "", GSPC[[#This Row],[Adj Close]]/B1319-1)</f>
        <v>1.6049550735863782E-2</v>
      </c>
      <c r="D1318" s="37">
        <v>35156</v>
      </c>
      <c r="E1318"/>
      <c r="F1318" s="36" t="str">
        <f>IF(ISBLANK(E1319), "", Long0[[#This Row],[Adj Close]]/E1319-1)</f>
        <v/>
      </c>
      <c r="J1318" s="37">
        <v>35156</v>
      </c>
      <c r="K1318"/>
      <c r="L1318" s="36" t="str">
        <f>IF(ISBLANK(K1319),"",Long2[[#This Row],[Adj Close]]/K1319-1)</f>
        <v/>
      </c>
      <c r="M1318" s="29">
        <v>35156</v>
      </c>
      <c r="O1318" s="33" t="str">
        <f>IF(ISBLANK(N1319),"",Long3[[#This Row],[Adj Close]]/N1319-1)</f>
        <v/>
      </c>
      <c r="AH1318" s="37">
        <v>35156</v>
      </c>
      <c r="AJ1318" s="36" t="str">
        <f>IF(ISBLANK(AI1319),"",Short1[[#This Row],[Adj Close]]/AI1319-1)</f>
        <v/>
      </c>
      <c r="AK1318" s="29">
        <v>35156</v>
      </c>
      <c r="AM1318" s="33" t="str">
        <f>IF(ISBLANK(AL1319),"",Short2[[#This Row],[Adj Close]]/AL1319-1)</f>
        <v/>
      </c>
    </row>
    <row r="1319" spans="1:39" x14ac:dyDescent="0.25">
      <c r="A1319" s="37">
        <v>35149</v>
      </c>
      <c r="B1319" s="39">
        <v>645.5</v>
      </c>
      <c r="C1319" s="36">
        <f>IF(ISBLANK(B1320), "", GSPC[[#This Row],[Adj Close]]/B1320-1)</f>
        <v>-7.8694092394132609E-3</v>
      </c>
      <c r="D1319" s="37">
        <v>35149</v>
      </c>
      <c r="E1319"/>
      <c r="F1319" s="36" t="str">
        <f>IF(ISBLANK(E1320), "", Long0[[#This Row],[Adj Close]]/E1320-1)</f>
        <v/>
      </c>
      <c r="J1319" s="37">
        <v>35149</v>
      </c>
      <c r="K1319"/>
      <c r="L1319" s="36" t="str">
        <f>IF(ISBLANK(K1320),"",Long2[[#This Row],[Adj Close]]/K1320-1)</f>
        <v/>
      </c>
      <c r="M1319" s="29">
        <v>35149</v>
      </c>
      <c r="O1319" s="33" t="str">
        <f>IF(ISBLANK(N1320),"",Long3[[#This Row],[Adj Close]]/N1320-1)</f>
        <v/>
      </c>
      <c r="AH1319" s="37">
        <v>35149</v>
      </c>
      <c r="AJ1319" s="36" t="str">
        <f>IF(ISBLANK(AI1320),"",Short1[[#This Row],[Adj Close]]/AI1320-1)</f>
        <v/>
      </c>
      <c r="AK1319" s="29">
        <v>35149</v>
      </c>
      <c r="AM1319" s="33" t="str">
        <f>IF(ISBLANK(AL1320),"",Short2[[#This Row],[Adj Close]]/AL1320-1)</f>
        <v/>
      </c>
    </row>
    <row r="1320" spans="1:39" x14ac:dyDescent="0.25">
      <c r="A1320" s="37">
        <v>35142</v>
      </c>
      <c r="B1320" s="39">
        <v>650.61999500000002</v>
      </c>
      <c r="C1320" s="36">
        <f>IF(ISBLANK(B1321), "", GSPC[[#This Row],[Adj Close]]/B1321-1)</f>
        <v>1.4327365574250628E-2</v>
      </c>
      <c r="D1320" s="37">
        <v>35142</v>
      </c>
      <c r="E1320"/>
      <c r="F1320" s="36" t="str">
        <f>IF(ISBLANK(E1321), "", Long0[[#This Row],[Adj Close]]/E1321-1)</f>
        <v/>
      </c>
      <c r="J1320" s="37">
        <v>35142</v>
      </c>
      <c r="K1320"/>
      <c r="L1320" s="36" t="str">
        <f>IF(ISBLANK(K1321),"",Long2[[#This Row],[Adj Close]]/K1321-1)</f>
        <v/>
      </c>
      <c r="M1320" s="29">
        <v>35142</v>
      </c>
      <c r="O1320" s="33" t="str">
        <f>IF(ISBLANK(N1321),"",Long3[[#This Row],[Adj Close]]/N1321-1)</f>
        <v/>
      </c>
      <c r="AH1320" s="37">
        <v>35142</v>
      </c>
      <c r="AJ1320" s="36" t="str">
        <f>IF(ISBLANK(AI1321),"",Short1[[#This Row],[Adj Close]]/AI1321-1)</f>
        <v/>
      </c>
      <c r="AK1320" s="29">
        <v>35142</v>
      </c>
      <c r="AM1320" s="33" t="str">
        <f>IF(ISBLANK(AL1321),"",Short2[[#This Row],[Adj Close]]/AL1321-1)</f>
        <v/>
      </c>
    </row>
    <row r="1321" spans="1:39" x14ac:dyDescent="0.25">
      <c r="A1321" s="37">
        <v>35135</v>
      </c>
      <c r="B1321" s="39">
        <v>641.42999299999997</v>
      </c>
      <c r="C1321" s="36">
        <f>IF(ISBLANK(B1322), "", GSPC[[#This Row],[Adj Close]]/B1322-1)</f>
        <v>1.2517747434885429E-2</v>
      </c>
      <c r="D1321" s="37">
        <v>35135</v>
      </c>
      <c r="E1321"/>
      <c r="F1321" s="36" t="str">
        <f>IF(ISBLANK(E1322), "", Long0[[#This Row],[Adj Close]]/E1322-1)</f>
        <v/>
      </c>
      <c r="J1321" s="37">
        <v>35135</v>
      </c>
      <c r="K1321"/>
      <c r="L1321" s="36" t="str">
        <f>IF(ISBLANK(K1322),"",Long2[[#This Row],[Adj Close]]/K1322-1)</f>
        <v/>
      </c>
      <c r="M1321" s="29">
        <v>35135</v>
      </c>
      <c r="O1321" s="33" t="str">
        <f>IF(ISBLANK(N1322),"",Long3[[#This Row],[Adj Close]]/N1322-1)</f>
        <v/>
      </c>
      <c r="AH1321" s="37">
        <v>35135</v>
      </c>
      <c r="AJ1321" s="36" t="str">
        <f>IF(ISBLANK(AI1322),"",Short1[[#This Row],[Adj Close]]/AI1322-1)</f>
        <v/>
      </c>
      <c r="AK1321" s="29">
        <v>35135</v>
      </c>
      <c r="AM1321" s="33" t="str">
        <f>IF(ISBLANK(AL1322),"",Short2[[#This Row],[Adj Close]]/AL1322-1)</f>
        <v/>
      </c>
    </row>
    <row r="1322" spans="1:39" x14ac:dyDescent="0.25">
      <c r="A1322" s="37">
        <v>35128</v>
      </c>
      <c r="B1322" s="39">
        <v>633.5</v>
      </c>
      <c r="C1322" s="36">
        <f>IF(ISBLANK(B1323), "", GSPC[[#This Row],[Adj Close]]/B1323-1)</f>
        <v>-1.6869182432990293E-2</v>
      </c>
      <c r="D1322" s="37">
        <v>35128</v>
      </c>
      <c r="E1322"/>
      <c r="F1322" s="36" t="str">
        <f>IF(ISBLANK(E1323), "", Long0[[#This Row],[Adj Close]]/E1323-1)</f>
        <v/>
      </c>
      <c r="J1322" s="37">
        <v>35128</v>
      </c>
      <c r="K1322"/>
      <c r="L1322" s="36" t="str">
        <f>IF(ISBLANK(K1323),"",Long2[[#This Row],[Adj Close]]/K1323-1)</f>
        <v/>
      </c>
      <c r="M1322" s="29">
        <v>35128</v>
      </c>
      <c r="O1322" s="33" t="str">
        <f>IF(ISBLANK(N1323),"",Long3[[#This Row],[Adj Close]]/N1323-1)</f>
        <v/>
      </c>
      <c r="AH1322" s="37">
        <v>35128</v>
      </c>
      <c r="AJ1322" s="36" t="str">
        <f>IF(ISBLANK(AI1323),"",Short1[[#This Row],[Adj Close]]/AI1323-1)</f>
        <v/>
      </c>
      <c r="AK1322" s="29">
        <v>35128</v>
      </c>
      <c r="AM1322" s="33" t="str">
        <f>IF(ISBLANK(AL1323),"",Short2[[#This Row],[Adj Close]]/AL1323-1)</f>
        <v/>
      </c>
    </row>
    <row r="1323" spans="1:39" x14ac:dyDescent="0.25">
      <c r="A1323" s="37">
        <v>35121</v>
      </c>
      <c r="B1323" s="39">
        <v>644.36999500000002</v>
      </c>
      <c r="C1323" s="36">
        <f>IF(ISBLANK(B1324), "", GSPC[[#This Row],[Adj Close]]/B1324-1)</f>
        <v>-2.2319022911598929E-2</v>
      </c>
      <c r="D1323" s="37">
        <v>35121</v>
      </c>
      <c r="E1323"/>
      <c r="F1323" s="36" t="str">
        <f>IF(ISBLANK(E1324), "", Long0[[#This Row],[Adj Close]]/E1324-1)</f>
        <v/>
      </c>
      <c r="J1323" s="37">
        <v>35121</v>
      </c>
      <c r="K1323"/>
      <c r="L1323" s="36" t="str">
        <f>IF(ISBLANK(K1324),"",Long2[[#This Row],[Adj Close]]/K1324-1)</f>
        <v/>
      </c>
      <c r="M1323" s="29">
        <v>35121</v>
      </c>
      <c r="O1323" s="33" t="str">
        <f>IF(ISBLANK(N1324),"",Long3[[#This Row],[Adj Close]]/N1324-1)</f>
        <v/>
      </c>
      <c r="AH1323" s="37">
        <v>35121</v>
      </c>
      <c r="AJ1323" s="36" t="str">
        <f>IF(ISBLANK(AI1324),"",Short1[[#This Row],[Adj Close]]/AI1324-1)</f>
        <v/>
      </c>
      <c r="AK1323" s="29">
        <v>35121</v>
      </c>
      <c r="AM1323" s="33" t="str">
        <f>IF(ISBLANK(AL1324),"",Short2[[#This Row],[Adj Close]]/AL1324-1)</f>
        <v/>
      </c>
    </row>
    <row r="1324" spans="1:39" x14ac:dyDescent="0.25">
      <c r="A1324" s="37">
        <v>35114</v>
      </c>
      <c r="B1324" s="39">
        <v>659.080017</v>
      </c>
      <c r="C1324" s="36">
        <f>IF(ISBLANK(B1325), "", GSPC[[#This Row],[Adj Close]]/B1325-1)</f>
        <v>1.7130215967474882E-2</v>
      </c>
      <c r="D1324" s="37">
        <v>35114</v>
      </c>
      <c r="E1324"/>
      <c r="F1324" s="36" t="str">
        <f>IF(ISBLANK(E1325), "", Long0[[#This Row],[Adj Close]]/E1325-1)</f>
        <v/>
      </c>
      <c r="J1324" s="37">
        <v>35114</v>
      </c>
      <c r="K1324"/>
      <c r="L1324" s="36" t="str">
        <f>IF(ISBLANK(K1325),"",Long2[[#This Row],[Adj Close]]/K1325-1)</f>
        <v/>
      </c>
      <c r="M1324" s="29">
        <v>35114</v>
      </c>
      <c r="O1324" s="33" t="str">
        <f>IF(ISBLANK(N1325),"",Long3[[#This Row],[Adj Close]]/N1325-1)</f>
        <v/>
      </c>
      <c r="AH1324" s="37">
        <v>35114</v>
      </c>
      <c r="AJ1324" s="36" t="str">
        <f>IF(ISBLANK(AI1325),"",Short1[[#This Row],[Adj Close]]/AI1325-1)</f>
        <v/>
      </c>
      <c r="AK1324" s="29">
        <v>35114</v>
      </c>
      <c r="AM1324" s="33" t="str">
        <f>IF(ISBLANK(AL1325),"",Short2[[#This Row],[Adj Close]]/AL1325-1)</f>
        <v/>
      </c>
    </row>
    <row r="1325" spans="1:39" x14ac:dyDescent="0.25">
      <c r="A1325" s="37">
        <v>35107</v>
      </c>
      <c r="B1325" s="39">
        <v>647.97997999999995</v>
      </c>
      <c r="C1325" s="36">
        <f>IF(ISBLANK(B1326), "", GSPC[[#This Row],[Adj Close]]/B1326-1)</f>
        <v>-1.278244749746682E-2</v>
      </c>
      <c r="D1325" s="37">
        <v>35107</v>
      </c>
      <c r="E1325"/>
      <c r="F1325" s="36" t="str">
        <f>IF(ISBLANK(E1326), "", Long0[[#This Row],[Adj Close]]/E1326-1)</f>
        <v/>
      </c>
      <c r="J1325" s="37">
        <v>35107</v>
      </c>
      <c r="K1325"/>
      <c r="L1325" s="36" t="str">
        <f>IF(ISBLANK(K1326),"",Long2[[#This Row],[Adj Close]]/K1326-1)</f>
        <v/>
      </c>
      <c r="M1325" s="29">
        <v>35107</v>
      </c>
      <c r="O1325" s="33" t="str">
        <f>IF(ISBLANK(N1326),"",Long3[[#This Row],[Adj Close]]/N1326-1)</f>
        <v/>
      </c>
      <c r="AH1325" s="37">
        <v>35107</v>
      </c>
      <c r="AJ1325" s="36" t="str">
        <f>IF(ISBLANK(AI1326),"",Short1[[#This Row],[Adj Close]]/AI1326-1)</f>
        <v/>
      </c>
      <c r="AK1325" s="29">
        <v>35107</v>
      </c>
      <c r="AM1325" s="33" t="str">
        <f>IF(ISBLANK(AL1326),"",Short2[[#This Row],[Adj Close]]/AL1326-1)</f>
        <v/>
      </c>
    </row>
    <row r="1326" spans="1:39" x14ac:dyDescent="0.25">
      <c r="A1326" s="37">
        <v>35100</v>
      </c>
      <c r="B1326" s="39">
        <v>656.36999500000002</v>
      </c>
      <c r="C1326" s="36">
        <f>IF(ISBLANK(B1327), "", GSPC[[#This Row],[Adj Close]]/B1327-1)</f>
        <v>3.2287945282186703E-2</v>
      </c>
      <c r="D1326" s="37">
        <v>35100</v>
      </c>
      <c r="E1326"/>
      <c r="F1326" s="36" t="str">
        <f>IF(ISBLANK(E1327), "", Long0[[#This Row],[Adj Close]]/E1327-1)</f>
        <v/>
      </c>
      <c r="J1326" s="37">
        <v>35100</v>
      </c>
      <c r="K1326"/>
      <c r="L1326" s="36" t="str">
        <f>IF(ISBLANK(K1327),"",Long2[[#This Row],[Adj Close]]/K1327-1)</f>
        <v/>
      </c>
      <c r="M1326" s="29">
        <v>35100</v>
      </c>
      <c r="O1326" s="33" t="str">
        <f>IF(ISBLANK(N1327),"",Long3[[#This Row],[Adj Close]]/N1327-1)</f>
        <v/>
      </c>
      <c r="AH1326" s="37">
        <v>35100</v>
      </c>
      <c r="AJ1326" s="36" t="str">
        <f>IF(ISBLANK(AI1327),"",Short1[[#This Row],[Adj Close]]/AI1327-1)</f>
        <v/>
      </c>
      <c r="AK1326" s="29">
        <v>35100</v>
      </c>
      <c r="AM1326" s="33" t="str">
        <f>IF(ISBLANK(AL1327),"",Short2[[#This Row],[Adj Close]]/AL1327-1)</f>
        <v/>
      </c>
    </row>
    <row r="1327" spans="1:39" x14ac:dyDescent="0.25">
      <c r="A1327" s="37">
        <v>35093</v>
      </c>
      <c r="B1327" s="39">
        <v>635.84002699999996</v>
      </c>
      <c r="C1327" s="36">
        <f>IF(ISBLANK(B1328), "", GSPC[[#This Row],[Adj Close]]/B1328-1)</f>
        <v>2.2875763512079317E-2</v>
      </c>
      <c r="D1327" s="37">
        <v>35093</v>
      </c>
      <c r="E1327"/>
      <c r="F1327" s="36" t="str">
        <f>IF(ISBLANK(E1328), "", Long0[[#This Row],[Adj Close]]/E1328-1)</f>
        <v/>
      </c>
      <c r="J1327" s="37">
        <v>35093</v>
      </c>
      <c r="K1327"/>
      <c r="L1327" s="36" t="str">
        <f>IF(ISBLANK(K1328),"",Long2[[#This Row],[Adj Close]]/K1328-1)</f>
        <v/>
      </c>
      <c r="M1327" s="29">
        <v>35093</v>
      </c>
      <c r="O1327" s="33" t="str">
        <f>IF(ISBLANK(N1328),"",Long3[[#This Row],[Adj Close]]/N1328-1)</f>
        <v/>
      </c>
      <c r="AH1327" s="37">
        <v>35093</v>
      </c>
      <c r="AJ1327" s="36" t="str">
        <f>IF(ISBLANK(AI1328),"",Short1[[#This Row],[Adj Close]]/AI1328-1)</f>
        <v/>
      </c>
      <c r="AK1327" s="29">
        <v>35093</v>
      </c>
      <c r="AM1327" s="33" t="str">
        <f>IF(ISBLANK(AL1328),"",Short2[[#This Row],[Adj Close]]/AL1328-1)</f>
        <v/>
      </c>
    </row>
    <row r="1328" spans="1:39" x14ac:dyDescent="0.25">
      <c r="A1328" s="37">
        <v>35086</v>
      </c>
      <c r="B1328" s="39">
        <v>621.61999500000002</v>
      </c>
      <c r="C1328" s="36">
        <f>IF(ISBLANK(B1329), "", GSPC[[#This Row],[Adj Close]]/B1329-1)</f>
        <v>1.6001140395176083E-2</v>
      </c>
      <c r="D1328" s="37">
        <v>35086</v>
      </c>
      <c r="E1328"/>
      <c r="F1328" s="36" t="str">
        <f>IF(ISBLANK(E1329), "", Long0[[#This Row],[Adj Close]]/E1329-1)</f>
        <v/>
      </c>
      <c r="J1328" s="37">
        <v>35086</v>
      </c>
      <c r="K1328"/>
      <c r="L1328" s="36" t="str">
        <f>IF(ISBLANK(K1329),"",Long2[[#This Row],[Adj Close]]/K1329-1)</f>
        <v/>
      </c>
      <c r="M1328" s="29">
        <v>35086</v>
      </c>
      <c r="O1328" s="33" t="str">
        <f>IF(ISBLANK(N1329),"",Long3[[#This Row],[Adj Close]]/N1329-1)</f>
        <v/>
      </c>
      <c r="AH1328" s="37">
        <v>35086</v>
      </c>
      <c r="AJ1328" s="36" t="str">
        <f>IF(ISBLANK(AI1329),"",Short1[[#This Row],[Adj Close]]/AI1329-1)</f>
        <v/>
      </c>
      <c r="AK1328" s="29">
        <v>35086</v>
      </c>
      <c r="AM1328" s="33" t="str">
        <f>IF(ISBLANK(AL1329),"",Short2[[#This Row],[Adj Close]]/AL1329-1)</f>
        <v/>
      </c>
    </row>
    <row r="1329" spans="1:39" x14ac:dyDescent="0.25">
      <c r="A1329" s="37">
        <v>35079</v>
      </c>
      <c r="B1329" s="39">
        <v>611.830017</v>
      </c>
      <c r="C1329" s="36">
        <f>IF(ISBLANK(B1330), "", GSPC[[#This Row],[Adj Close]]/B1330-1)</f>
        <v>1.6649804810986213E-2</v>
      </c>
      <c r="D1329" s="37">
        <v>35079</v>
      </c>
      <c r="E1329"/>
      <c r="F1329" s="36" t="str">
        <f>IF(ISBLANK(E1330), "", Long0[[#This Row],[Adj Close]]/E1330-1)</f>
        <v/>
      </c>
      <c r="J1329" s="37">
        <v>35079</v>
      </c>
      <c r="K1329"/>
      <c r="L1329" s="36" t="str">
        <f>IF(ISBLANK(K1330),"",Long2[[#This Row],[Adj Close]]/K1330-1)</f>
        <v/>
      </c>
      <c r="M1329" s="29">
        <v>35079</v>
      </c>
      <c r="O1329" s="33" t="str">
        <f>IF(ISBLANK(N1330),"",Long3[[#This Row],[Adj Close]]/N1330-1)</f>
        <v/>
      </c>
      <c r="AH1329" s="37">
        <v>35079</v>
      </c>
      <c r="AJ1329" s="36" t="str">
        <f>IF(ISBLANK(AI1330),"",Short1[[#This Row],[Adj Close]]/AI1330-1)</f>
        <v/>
      </c>
      <c r="AK1329" s="29">
        <v>35079</v>
      </c>
      <c r="AM1329" s="33" t="str">
        <f>IF(ISBLANK(AL1330),"",Short2[[#This Row],[Adj Close]]/AL1330-1)</f>
        <v/>
      </c>
    </row>
    <row r="1330" spans="1:39" x14ac:dyDescent="0.25">
      <c r="A1330" s="37">
        <v>35072</v>
      </c>
      <c r="B1330" s="39">
        <v>601.80999799999995</v>
      </c>
      <c r="C1330" s="36">
        <f>IF(ISBLANK(B1331), "", GSPC[[#This Row],[Adj Close]]/B1331-1)</f>
        <v>-2.4160502454101618E-2</v>
      </c>
      <c r="D1330" s="37">
        <v>35072</v>
      </c>
      <c r="E1330"/>
      <c r="F1330" s="36" t="str">
        <f>IF(ISBLANK(E1331), "", Long0[[#This Row],[Adj Close]]/E1331-1)</f>
        <v/>
      </c>
      <c r="J1330" s="37">
        <v>35072</v>
      </c>
      <c r="K1330"/>
      <c r="L1330" s="36" t="str">
        <f>IF(ISBLANK(K1331),"",Long2[[#This Row],[Adj Close]]/K1331-1)</f>
        <v/>
      </c>
      <c r="M1330" s="29">
        <v>35072</v>
      </c>
      <c r="O1330" s="33" t="str">
        <f>IF(ISBLANK(N1331),"",Long3[[#This Row],[Adj Close]]/N1331-1)</f>
        <v/>
      </c>
      <c r="AH1330" s="37">
        <v>35072</v>
      </c>
      <c r="AJ1330" s="36" t="str">
        <f>IF(ISBLANK(AI1331),"",Short1[[#This Row],[Adj Close]]/AI1331-1)</f>
        <v/>
      </c>
      <c r="AK1330" s="29">
        <v>35072</v>
      </c>
      <c r="AM1330" s="33" t="str">
        <f>IF(ISBLANK(AL1331),"",Short2[[#This Row],[Adj Close]]/AL1331-1)</f>
        <v/>
      </c>
    </row>
    <row r="1331" spans="1:39" x14ac:dyDescent="0.25">
      <c r="A1331" s="37">
        <v>35065</v>
      </c>
      <c r="B1331" s="39">
        <v>616.71002199999998</v>
      </c>
      <c r="C1331" s="36">
        <f>IF(ISBLANK(B1332), "", GSPC[[#This Row],[Adj Close]]/B1332-1)</f>
        <v>1.2664247704528009E-3</v>
      </c>
      <c r="D1331" s="37">
        <v>35065</v>
      </c>
      <c r="E1331"/>
      <c r="F1331" s="36" t="str">
        <f>IF(ISBLANK(E1332), "", Long0[[#This Row],[Adj Close]]/E1332-1)</f>
        <v/>
      </c>
      <c r="J1331" s="37">
        <v>35065</v>
      </c>
      <c r="K1331"/>
      <c r="L1331" s="36" t="str">
        <f>IF(ISBLANK(K1332),"",Long2[[#This Row],[Adj Close]]/K1332-1)</f>
        <v/>
      </c>
      <c r="M1331" s="29">
        <v>35065</v>
      </c>
      <c r="O1331" s="33" t="str">
        <f>IF(ISBLANK(N1332),"",Long3[[#This Row],[Adj Close]]/N1332-1)</f>
        <v/>
      </c>
      <c r="AH1331" s="37">
        <v>35065</v>
      </c>
      <c r="AJ1331" s="36" t="str">
        <f>IF(ISBLANK(AI1332),"",Short1[[#This Row],[Adj Close]]/AI1332-1)</f>
        <v/>
      </c>
      <c r="AK1331" s="29">
        <v>35065</v>
      </c>
      <c r="AM1331" s="33" t="str">
        <f>IF(ISBLANK(AL1332),"",Short2[[#This Row],[Adj Close]]/AL1332-1)</f>
        <v/>
      </c>
    </row>
    <row r="1332" spans="1:39" x14ac:dyDescent="0.25">
      <c r="A1332" s="37">
        <v>35058</v>
      </c>
      <c r="B1332" s="39">
        <v>615.92999299999997</v>
      </c>
      <c r="C1332" s="36">
        <f>IF(ISBLANK(B1333), "", GSPC[[#This Row],[Adj Close]]/B1333-1)</f>
        <v>6.5037681541870729E-3</v>
      </c>
      <c r="D1332" s="37">
        <v>35058</v>
      </c>
      <c r="E1332"/>
      <c r="F1332" s="36" t="str">
        <f>IF(ISBLANK(E1333), "", Long0[[#This Row],[Adj Close]]/E1333-1)</f>
        <v/>
      </c>
      <c r="J1332" s="37">
        <v>35058</v>
      </c>
      <c r="K1332"/>
      <c r="L1332" s="36" t="str">
        <f>IF(ISBLANK(K1333),"",Long2[[#This Row],[Adj Close]]/K1333-1)</f>
        <v/>
      </c>
      <c r="M1332" s="29">
        <v>35058</v>
      </c>
      <c r="O1332" s="33" t="str">
        <f>IF(ISBLANK(N1333),"",Long3[[#This Row],[Adj Close]]/N1333-1)</f>
        <v/>
      </c>
      <c r="AH1332" s="37">
        <v>35058</v>
      </c>
      <c r="AJ1332" s="36" t="str">
        <f>IF(ISBLANK(AI1333),"",Short1[[#This Row],[Adj Close]]/AI1333-1)</f>
        <v/>
      </c>
      <c r="AK1332" s="29">
        <v>35058</v>
      </c>
      <c r="AM1332" s="33" t="str">
        <f>IF(ISBLANK(AL1333),"",Short2[[#This Row],[Adj Close]]/AL1333-1)</f>
        <v/>
      </c>
    </row>
    <row r="1333" spans="1:39" x14ac:dyDescent="0.25">
      <c r="A1333" s="37">
        <v>35051</v>
      </c>
      <c r="B1333" s="39">
        <v>611.95001200000002</v>
      </c>
      <c r="C1333" s="36">
        <f>IF(ISBLANK(B1334), "", GSPC[[#This Row],[Adj Close]]/B1334-1)</f>
        <v>-7.1227160458295913E-3</v>
      </c>
      <c r="D1333" s="37">
        <v>35051</v>
      </c>
      <c r="E1333"/>
      <c r="F1333" s="36" t="str">
        <f>IF(ISBLANK(E1334), "", Long0[[#This Row],[Adj Close]]/E1334-1)</f>
        <v/>
      </c>
      <c r="J1333" s="37">
        <v>35051</v>
      </c>
      <c r="K1333"/>
      <c r="L1333" s="36" t="str">
        <f>IF(ISBLANK(K1334),"",Long2[[#This Row],[Adj Close]]/K1334-1)</f>
        <v/>
      </c>
      <c r="M1333" s="29">
        <v>35051</v>
      </c>
      <c r="O1333" s="33" t="str">
        <f>IF(ISBLANK(N1334),"",Long3[[#This Row],[Adj Close]]/N1334-1)</f>
        <v/>
      </c>
      <c r="AH1333" s="37">
        <v>35051</v>
      </c>
      <c r="AJ1333" s="36" t="str">
        <f>IF(ISBLANK(AI1334),"",Short1[[#This Row],[Adj Close]]/AI1334-1)</f>
        <v/>
      </c>
      <c r="AK1333" s="29">
        <v>35051</v>
      </c>
      <c r="AM1333" s="33" t="str">
        <f>IF(ISBLANK(AL1334),"",Short2[[#This Row],[Adj Close]]/AL1334-1)</f>
        <v/>
      </c>
    </row>
    <row r="1334" spans="1:39" x14ac:dyDescent="0.25">
      <c r="A1334" s="37">
        <v>35044</v>
      </c>
      <c r="B1334" s="39">
        <v>616.34002699999996</v>
      </c>
      <c r="C1334" s="36">
        <f>IF(ISBLANK(B1335), "", GSPC[[#This Row],[Adj Close]]/B1335-1)</f>
        <v>-1.8461375865174157E-3</v>
      </c>
      <c r="D1334" s="37">
        <v>35044</v>
      </c>
      <c r="E1334"/>
      <c r="F1334" s="36" t="str">
        <f>IF(ISBLANK(E1335), "", Long0[[#This Row],[Adj Close]]/E1335-1)</f>
        <v/>
      </c>
      <c r="J1334" s="37">
        <v>35044</v>
      </c>
      <c r="K1334"/>
      <c r="L1334" s="36" t="str">
        <f>IF(ISBLANK(K1335),"",Long2[[#This Row],[Adj Close]]/K1335-1)</f>
        <v/>
      </c>
      <c r="M1334" s="29">
        <v>35044</v>
      </c>
      <c r="O1334" s="33" t="str">
        <f>IF(ISBLANK(N1335),"",Long3[[#This Row],[Adj Close]]/N1335-1)</f>
        <v/>
      </c>
      <c r="AH1334" s="37">
        <v>35044</v>
      </c>
      <c r="AJ1334" s="36" t="str">
        <f>IF(ISBLANK(AI1335),"",Short1[[#This Row],[Adj Close]]/AI1335-1)</f>
        <v/>
      </c>
      <c r="AK1334" s="29">
        <v>35044</v>
      </c>
      <c r="AM1334" s="33" t="str">
        <f>IF(ISBLANK(AL1335),"",Short2[[#This Row],[Adj Close]]/AL1335-1)</f>
        <v/>
      </c>
    </row>
    <row r="1335" spans="1:39" x14ac:dyDescent="0.25">
      <c r="A1335" s="37">
        <v>35037</v>
      </c>
      <c r="B1335" s="39">
        <v>617.47997999999995</v>
      </c>
      <c r="C1335" s="36">
        <f>IF(ISBLANK(B1336), "", GSPC[[#This Row],[Adj Close]]/B1336-1)</f>
        <v>1.7298758354435284E-2</v>
      </c>
      <c r="D1335" s="37">
        <v>35037</v>
      </c>
      <c r="E1335"/>
      <c r="F1335" s="36" t="str">
        <f>IF(ISBLANK(E1336), "", Long0[[#This Row],[Adj Close]]/E1336-1)</f>
        <v/>
      </c>
      <c r="J1335" s="37">
        <v>35037</v>
      </c>
      <c r="K1335"/>
      <c r="L1335" s="36" t="str">
        <f>IF(ISBLANK(K1336),"",Long2[[#This Row],[Adj Close]]/K1336-1)</f>
        <v/>
      </c>
      <c r="M1335" s="29">
        <v>35037</v>
      </c>
      <c r="O1335" s="33" t="str">
        <f>IF(ISBLANK(N1336),"",Long3[[#This Row],[Adj Close]]/N1336-1)</f>
        <v/>
      </c>
      <c r="AH1335" s="37">
        <v>35037</v>
      </c>
      <c r="AJ1335" s="36" t="str">
        <f>IF(ISBLANK(AI1336),"",Short1[[#This Row],[Adj Close]]/AI1336-1)</f>
        <v/>
      </c>
      <c r="AK1335" s="29">
        <v>35037</v>
      </c>
      <c r="AM1335" s="33" t="str">
        <f>IF(ISBLANK(AL1336),"",Short2[[#This Row],[Adj Close]]/AL1336-1)</f>
        <v/>
      </c>
    </row>
    <row r="1336" spans="1:39" x14ac:dyDescent="0.25">
      <c r="A1336" s="37">
        <v>35030</v>
      </c>
      <c r="B1336" s="39">
        <v>606.97997999999995</v>
      </c>
      <c r="C1336" s="36">
        <f>IF(ISBLANK(B1337), "", GSPC[[#This Row],[Adj Close]]/B1337-1)</f>
        <v>1.1683933094711385E-2</v>
      </c>
      <c r="D1336" s="37">
        <v>35030</v>
      </c>
      <c r="E1336"/>
      <c r="F1336" s="36" t="str">
        <f>IF(ISBLANK(E1337), "", Long0[[#This Row],[Adj Close]]/E1337-1)</f>
        <v/>
      </c>
      <c r="J1336" s="37">
        <v>35030</v>
      </c>
      <c r="K1336"/>
      <c r="L1336" s="36" t="str">
        <f>IF(ISBLANK(K1337),"",Long2[[#This Row],[Adj Close]]/K1337-1)</f>
        <v/>
      </c>
      <c r="M1336" s="29">
        <v>35030</v>
      </c>
      <c r="O1336" s="33" t="str">
        <f>IF(ISBLANK(N1337),"",Long3[[#This Row],[Adj Close]]/N1337-1)</f>
        <v/>
      </c>
      <c r="AH1336" s="37">
        <v>35030</v>
      </c>
      <c r="AJ1336" s="36" t="str">
        <f>IF(ISBLANK(AI1337),"",Short1[[#This Row],[Adj Close]]/AI1337-1)</f>
        <v/>
      </c>
      <c r="AK1336" s="29">
        <v>35030</v>
      </c>
      <c r="AM1336" s="33" t="str">
        <f>IF(ISBLANK(AL1337),"",Short2[[#This Row],[Adj Close]]/AL1337-1)</f>
        <v/>
      </c>
    </row>
    <row r="1337" spans="1:39" x14ac:dyDescent="0.25">
      <c r="A1337" s="37">
        <v>35023</v>
      </c>
      <c r="B1337" s="39">
        <v>599.96997099999999</v>
      </c>
      <c r="C1337" s="36">
        <f>IF(ISBLANK(B1338), "", GSPC[[#This Row],[Adj Close]]/B1338-1)</f>
        <v>-1.6670721554667978E-4</v>
      </c>
      <c r="D1337" s="37">
        <v>35023</v>
      </c>
      <c r="E1337"/>
      <c r="F1337" s="36" t="str">
        <f>IF(ISBLANK(E1338), "", Long0[[#This Row],[Adj Close]]/E1338-1)</f>
        <v/>
      </c>
      <c r="J1337" s="37">
        <v>35023</v>
      </c>
      <c r="K1337"/>
      <c r="L1337" s="36" t="str">
        <f>IF(ISBLANK(K1338),"",Long2[[#This Row],[Adj Close]]/K1338-1)</f>
        <v/>
      </c>
      <c r="M1337" s="29">
        <v>35023</v>
      </c>
      <c r="O1337" s="33" t="str">
        <f>IF(ISBLANK(N1338),"",Long3[[#This Row],[Adj Close]]/N1338-1)</f>
        <v/>
      </c>
      <c r="AH1337" s="37">
        <v>35023</v>
      </c>
      <c r="AJ1337" s="36" t="str">
        <f>IF(ISBLANK(AI1338),"",Short1[[#This Row],[Adj Close]]/AI1338-1)</f>
        <v/>
      </c>
      <c r="AK1337" s="29">
        <v>35023</v>
      </c>
      <c r="AM1337" s="33" t="str">
        <f>IF(ISBLANK(AL1338),"",Short2[[#This Row],[Adj Close]]/AL1338-1)</f>
        <v/>
      </c>
    </row>
    <row r="1338" spans="1:39" x14ac:dyDescent="0.25">
      <c r="A1338" s="37">
        <v>35016</v>
      </c>
      <c r="B1338" s="39">
        <v>600.07000700000003</v>
      </c>
      <c r="C1338" s="36">
        <f>IF(ISBLANK(B1339), "", GSPC[[#This Row],[Adj Close]]/B1339-1)</f>
        <v>1.2400520244997937E-2</v>
      </c>
      <c r="D1338" s="37">
        <v>35016</v>
      </c>
      <c r="E1338"/>
      <c r="F1338" s="36" t="str">
        <f>IF(ISBLANK(E1339), "", Long0[[#This Row],[Adj Close]]/E1339-1)</f>
        <v/>
      </c>
      <c r="J1338" s="37">
        <v>35016</v>
      </c>
      <c r="K1338"/>
      <c r="L1338" s="36" t="str">
        <f>IF(ISBLANK(K1339),"",Long2[[#This Row],[Adj Close]]/K1339-1)</f>
        <v/>
      </c>
      <c r="M1338" s="29">
        <v>35016</v>
      </c>
      <c r="O1338" s="33" t="str">
        <f>IF(ISBLANK(N1339),"",Long3[[#This Row],[Adj Close]]/N1339-1)</f>
        <v/>
      </c>
      <c r="AH1338" s="37">
        <v>35016</v>
      </c>
      <c r="AJ1338" s="36" t="str">
        <f>IF(ISBLANK(AI1339),"",Short1[[#This Row],[Adj Close]]/AI1339-1)</f>
        <v/>
      </c>
      <c r="AK1338" s="29">
        <v>35016</v>
      </c>
      <c r="AM1338" s="33" t="str">
        <f>IF(ISBLANK(AL1339),"",Short2[[#This Row],[Adj Close]]/AL1339-1)</f>
        <v/>
      </c>
    </row>
    <row r="1339" spans="1:39" x14ac:dyDescent="0.25">
      <c r="A1339" s="37">
        <v>35009</v>
      </c>
      <c r="B1339" s="39">
        <v>592.71997099999999</v>
      </c>
      <c r="C1339" s="36">
        <f>IF(ISBLANK(B1340), "", GSPC[[#This Row],[Adj Close]]/B1340-1)</f>
        <v>3.640489653244261E-3</v>
      </c>
      <c r="D1339" s="37">
        <v>35009</v>
      </c>
      <c r="E1339"/>
      <c r="F1339" s="36" t="str">
        <f>IF(ISBLANK(E1340), "", Long0[[#This Row],[Adj Close]]/E1340-1)</f>
        <v/>
      </c>
      <c r="J1339" s="37">
        <v>35009</v>
      </c>
      <c r="K1339"/>
      <c r="L1339" s="36" t="str">
        <f>IF(ISBLANK(K1340),"",Long2[[#This Row],[Adj Close]]/K1340-1)</f>
        <v/>
      </c>
      <c r="M1339" s="29">
        <v>35009</v>
      </c>
      <c r="O1339" s="33" t="str">
        <f>IF(ISBLANK(N1340),"",Long3[[#This Row],[Adj Close]]/N1340-1)</f>
        <v/>
      </c>
      <c r="AH1339" s="37">
        <v>35009</v>
      </c>
      <c r="AJ1339" s="36" t="str">
        <f>IF(ISBLANK(AI1340),"",Short1[[#This Row],[Adj Close]]/AI1340-1)</f>
        <v/>
      </c>
      <c r="AK1339" s="29">
        <v>35009</v>
      </c>
      <c r="AM1339" s="33" t="str">
        <f>IF(ISBLANK(AL1340),"",Short2[[#This Row],[Adj Close]]/AL1340-1)</f>
        <v/>
      </c>
    </row>
    <row r="1340" spans="1:39" x14ac:dyDescent="0.25">
      <c r="A1340" s="37">
        <v>35002</v>
      </c>
      <c r="B1340" s="39">
        <v>590.57000700000003</v>
      </c>
      <c r="C1340" s="36">
        <f>IF(ISBLANK(B1341), "", GSPC[[#This Row],[Adj Close]]/B1341-1)</f>
        <v>1.8751069130562792E-2</v>
      </c>
      <c r="D1340" s="37">
        <v>35002</v>
      </c>
      <c r="E1340"/>
      <c r="F1340" s="36" t="str">
        <f>IF(ISBLANK(E1341), "", Long0[[#This Row],[Adj Close]]/E1341-1)</f>
        <v/>
      </c>
      <c r="J1340" s="37">
        <v>35002</v>
      </c>
      <c r="K1340"/>
      <c r="L1340" s="36" t="str">
        <f>IF(ISBLANK(K1341),"",Long2[[#This Row],[Adj Close]]/K1341-1)</f>
        <v/>
      </c>
      <c r="M1340" s="29">
        <v>35002</v>
      </c>
      <c r="O1340" s="33" t="str">
        <f>IF(ISBLANK(N1341),"",Long3[[#This Row],[Adj Close]]/N1341-1)</f>
        <v/>
      </c>
      <c r="AH1340" s="37">
        <v>35002</v>
      </c>
      <c r="AJ1340" s="36" t="str">
        <f>IF(ISBLANK(AI1341),"",Short1[[#This Row],[Adj Close]]/AI1341-1)</f>
        <v/>
      </c>
      <c r="AK1340" s="29">
        <v>35002</v>
      </c>
      <c r="AM1340" s="33" t="str">
        <f>IF(ISBLANK(AL1341),"",Short2[[#This Row],[Adj Close]]/AL1341-1)</f>
        <v/>
      </c>
    </row>
    <row r="1341" spans="1:39" x14ac:dyDescent="0.25">
      <c r="A1341" s="37">
        <v>34995</v>
      </c>
      <c r="B1341" s="39">
        <v>579.70001200000002</v>
      </c>
      <c r="C1341" s="36">
        <f>IF(ISBLANK(B1342), "", GSPC[[#This Row],[Adj Close]]/B1342-1)</f>
        <v>-1.3209426530134127E-2</v>
      </c>
      <c r="D1341" s="37">
        <v>34995</v>
      </c>
      <c r="E1341"/>
      <c r="F1341" s="36" t="str">
        <f>IF(ISBLANK(E1342), "", Long0[[#This Row],[Adj Close]]/E1342-1)</f>
        <v/>
      </c>
      <c r="J1341" s="37">
        <v>34995</v>
      </c>
      <c r="K1341"/>
      <c r="L1341" s="36" t="str">
        <f>IF(ISBLANK(K1342),"",Long2[[#This Row],[Adj Close]]/K1342-1)</f>
        <v/>
      </c>
      <c r="M1341" s="29">
        <v>34995</v>
      </c>
      <c r="O1341" s="33" t="str">
        <f>IF(ISBLANK(N1342),"",Long3[[#This Row],[Adj Close]]/N1342-1)</f>
        <v/>
      </c>
      <c r="AH1341" s="37">
        <v>34995</v>
      </c>
      <c r="AJ1341" s="36" t="str">
        <f>IF(ISBLANK(AI1342),"",Short1[[#This Row],[Adj Close]]/AI1342-1)</f>
        <v/>
      </c>
      <c r="AK1341" s="29">
        <v>34995</v>
      </c>
      <c r="AM1341" s="33" t="str">
        <f>IF(ISBLANK(AL1342),"",Short2[[#This Row],[Adj Close]]/AL1342-1)</f>
        <v/>
      </c>
    </row>
    <row r="1342" spans="1:39" x14ac:dyDescent="0.25">
      <c r="A1342" s="37">
        <v>34988</v>
      </c>
      <c r="B1342" s="39">
        <v>587.46002199999998</v>
      </c>
      <c r="C1342" s="36">
        <f>IF(ISBLANK(B1343), "", GSPC[[#This Row],[Adj Close]]/B1343-1)</f>
        <v>5.0641950384944234E-3</v>
      </c>
      <c r="D1342" s="37">
        <v>34988</v>
      </c>
      <c r="E1342"/>
      <c r="F1342" s="36" t="str">
        <f>IF(ISBLANK(E1343), "", Long0[[#This Row],[Adj Close]]/E1343-1)</f>
        <v/>
      </c>
      <c r="J1342" s="37">
        <v>34988</v>
      </c>
      <c r="K1342"/>
      <c r="L1342" s="36" t="str">
        <f>IF(ISBLANK(K1343),"",Long2[[#This Row],[Adj Close]]/K1343-1)</f>
        <v/>
      </c>
      <c r="M1342" s="29">
        <v>34988</v>
      </c>
      <c r="O1342" s="33" t="str">
        <f>IF(ISBLANK(N1343),"",Long3[[#This Row],[Adj Close]]/N1343-1)</f>
        <v/>
      </c>
      <c r="AH1342" s="37">
        <v>34988</v>
      </c>
      <c r="AJ1342" s="36" t="str">
        <f>IF(ISBLANK(AI1343),"",Short1[[#This Row],[Adj Close]]/AI1343-1)</f>
        <v/>
      </c>
      <c r="AK1342" s="29">
        <v>34988</v>
      </c>
      <c r="AM1342" s="33" t="str">
        <f>IF(ISBLANK(AL1343),"",Short2[[#This Row],[Adj Close]]/AL1343-1)</f>
        <v/>
      </c>
    </row>
    <row r="1343" spans="1:39" x14ac:dyDescent="0.25">
      <c r="A1343" s="37">
        <v>34981</v>
      </c>
      <c r="B1343" s="39">
        <v>584.5</v>
      </c>
      <c r="C1343" s="36">
        <f>IF(ISBLANK(B1344), "", GSPC[[#This Row],[Adj Close]]/B1344-1)</f>
        <v>3.4507202432783046E-3</v>
      </c>
      <c r="D1343" s="37">
        <v>34981</v>
      </c>
      <c r="E1343"/>
      <c r="F1343" s="36" t="str">
        <f>IF(ISBLANK(E1344), "", Long0[[#This Row],[Adj Close]]/E1344-1)</f>
        <v/>
      </c>
      <c r="J1343" s="37">
        <v>34981</v>
      </c>
      <c r="K1343"/>
      <c r="L1343" s="36" t="str">
        <f>IF(ISBLANK(K1344),"",Long2[[#This Row],[Adj Close]]/K1344-1)</f>
        <v/>
      </c>
      <c r="M1343" s="29">
        <v>34981</v>
      </c>
      <c r="O1343" s="33" t="str">
        <f>IF(ISBLANK(N1344),"",Long3[[#This Row],[Adj Close]]/N1344-1)</f>
        <v/>
      </c>
      <c r="AH1343" s="37">
        <v>34981</v>
      </c>
      <c r="AJ1343" s="36" t="str">
        <f>IF(ISBLANK(AI1344),"",Short1[[#This Row],[Adj Close]]/AI1344-1)</f>
        <v/>
      </c>
      <c r="AK1343" s="29">
        <v>34981</v>
      </c>
      <c r="AM1343" s="33" t="str">
        <f>IF(ISBLANK(AL1344),"",Short2[[#This Row],[Adj Close]]/AL1344-1)</f>
        <v/>
      </c>
    </row>
    <row r="1344" spans="1:39" x14ac:dyDescent="0.25">
      <c r="A1344" s="37">
        <v>34974</v>
      </c>
      <c r="B1344" s="39">
        <v>582.48999000000003</v>
      </c>
      <c r="C1344" s="36">
        <f>IF(ISBLANK(B1345), "", GSPC[[#This Row],[Adj Close]]/B1345-1)</f>
        <v>-3.2853357894355728E-3</v>
      </c>
      <c r="D1344" s="37">
        <v>34974</v>
      </c>
      <c r="E1344"/>
      <c r="F1344" s="36" t="str">
        <f>IF(ISBLANK(E1345), "", Long0[[#This Row],[Adj Close]]/E1345-1)</f>
        <v/>
      </c>
      <c r="J1344" s="37">
        <v>34974</v>
      </c>
      <c r="K1344"/>
      <c r="L1344" s="36" t="str">
        <f>IF(ISBLANK(K1345),"",Long2[[#This Row],[Adj Close]]/K1345-1)</f>
        <v/>
      </c>
      <c r="M1344" s="29">
        <v>34974</v>
      </c>
      <c r="O1344" s="33" t="str">
        <f>IF(ISBLANK(N1345),"",Long3[[#This Row],[Adj Close]]/N1345-1)</f>
        <v/>
      </c>
      <c r="AH1344" s="37">
        <v>34974</v>
      </c>
      <c r="AJ1344" s="36" t="str">
        <f>IF(ISBLANK(AI1345),"",Short1[[#This Row],[Adj Close]]/AI1345-1)</f>
        <v/>
      </c>
      <c r="AK1344" s="29">
        <v>34974</v>
      </c>
      <c r="AM1344" s="33" t="str">
        <f>IF(ISBLANK(AL1345),"",Short2[[#This Row],[Adj Close]]/AL1345-1)</f>
        <v/>
      </c>
    </row>
    <row r="1345" spans="1:39" x14ac:dyDescent="0.25">
      <c r="A1345" s="37">
        <v>34967</v>
      </c>
      <c r="B1345" s="39">
        <v>584.40997300000004</v>
      </c>
      <c r="C1345" s="36">
        <f>IF(ISBLANK(B1346), "", GSPC[[#This Row],[Adj Close]]/B1346-1)</f>
        <v>4.6069363659064777E-3</v>
      </c>
      <c r="D1345" s="37">
        <v>34967</v>
      </c>
      <c r="E1345"/>
      <c r="F1345" s="36" t="str">
        <f>IF(ISBLANK(E1346), "", Long0[[#This Row],[Adj Close]]/E1346-1)</f>
        <v/>
      </c>
      <c r="J1345" s="37">
        <v>34967</v>
      </c>
      <c r="K1345"/>
      <c r="L1345" s="36" t="str">
        <f>IF(ISBLANK(K1346),"",Long2[[#This Row],[Adj Close]]/K1346-1)</f>
        <v/>
      </c>
      <c r="M1345" s="29">
        <v>34967</v>
      </c>
      <c r="O1345" s="33" t="str">
        <f>IF(ISBLANK(N1346),"",Long3[[#This Row],[Adj Close]]/N1346-1)</f>
        <v/>
      </c>
      <c r="AH1345" s="37">
        <v>34967</v>
      </c>
      <c r="AJ1345" s="36" t="str">
        <f>IF(ISBLANK(AI1346),"",Short1[[#This Row],[Adj Close]]/AI1346-1)</f>
        <v/>
      </c>
      <c r="AK1345" s="29">
        <v>34967</v>
      </c>
      <c r="AM1345" s="33" t="str">
        <f>IF(ISBLANK(AL1346),"",Short2[[#This Row],[Adj Close]]/AL1346-1)</f>
        <v/>
      </c>
    </row>
    <row r="1346" spans="1:39" x14ac:dyDescent="0.25">
      <c r="A1346" s="37">
        <v>34960</v>
      </c>
      <c r="B1346" s="39">
        <v>581.72997999999995</v>
      </c>
      <c r="C1346" s="36">
        <f>IF(ISBLANK(B1347), "", GSPC[[#This Row],[Adj Close]]/B1347-1)</f>
        <v>-2.7770567697769089E-3</v>
      </c>
      <c r="D1346" s="37">
        <v>34960</v>
      </c>
      <c r="E1346"/>
      <c r="F1346" s="36" t="str">
        <f>IF(ISBLANK(E1347), "", Long0[[#This Row],[Adj Close]]/E1347-1)</f>
        <v/>
      </c>
      <c r="J1346" s="37">
        <v>34960</v>
      </c>
      <c r="K1346"/>
      <c r="L1346" s="36" t="str">
        <f>IF(ISBLANK(K1347),"",Long2[[#This Row],[Adj Close]]/K1347-1)</f>
        <v/>
      </c>
      <c r="M1346" s="29">
        <v>34960</v>
      </c>
      <c r="O1346" s="33" t="str">
        <f>IF(ISBLANK(N1347),"",Long3[[#This Row],[Adj Close]]/N1347-1)</f>
        <v/>
      </c>
      <c r="AH1346" s="37">
        <v>34960</v>
      </c>
      <c r="AJ1346" s="36" t="str">
        <f>IF(ISBLANK(AI1347),"",Short1[[#This Row],[Adj Close]]/AI1347-1)</f>
        <v/>
      </c>
      <c r="AK1346" s="29">
        <v>34960</v>
      </c>
      <c r="AM1346" s="33" t="str">
        <f>IF(ISBLANK(AL1347),"",Short2[[#This Row],[Adj Close]]/AL1347-1)</f>
        <v/>
      </c>
    </row>
    <row r="1347" spans="1:39" x14ac:dyDescent="0.25">
      <c r="A1347" s="37">
        <v>34953</v>
      </c>
      <c r="B1347" s="39">
        <v>583.34997599999997</v>
      </c>
      <c r="C1347" s="36">
        <f>IF(ISBLANK(B1348), "", GSPC[[#This Row],[Adj Close]]/B1348-1)</f>
        <v>1.8631667127229301E-2</v>
      </c>
      <c r="D1347" s="37">
        <v>34953</v>
      </c>
      <c r="E1347"/>
      <c r="F1347" s="36" t="str">
        <f>IF(ISBLANK(E1348), "", Long0[[#This Row],[Adj Close]]/E1348-1)</f>
        <v/>
      </c>
      <c r="J1347" s="37">
        <v>34953</v>
      </c>
      <c r="K1347"/>
      <c r="L1347" s="36" t="str">
        <f>IF(ISBLANK(K1348),"",Long2[[#This Row],[Adj Close]]/K1348-1)</f>
        <v/>
      </c>
      <c r="M1347" s="29">
        <v>34953</v>
      </c>
      <c r="O1347" s="33" t="str">
        <f>IF(ISBLANK(N1348),"",Long3[[#This Row],[Adj Close]]/N1348-1)</f>
        <v/>
      </c>
      <c r="AH1347" s="37">
        <v>34953</v>
      </c>
      <c r="AJ1347" s="36" t="str">
        <f>IF(ISBLANK(AI1348),"",Short1[[#This Row],[Adj Close]]/AI1348-1)</f>
        <v/>
      </c>
      <c r="AK1347" s="29">
        <v>34953</v>
      </c>
      <c r="AM1347" s="33" t="str">
        <f>IF(ISBLANK(AL1348),"",Short2[[#This Row],[Adj Close]]/AL1348-1)</f>
        <v/>
      </c>
    </row>
    <row r="1348" spans="1:39" x14ac:dyDescent="0.25">
      <c r="A1348" s="37">
        <v>34946</v>
      </c>
      <c r="B1348" s="39">
        <v>572.67999299999997</v>
      </c>
      <c r="C1348" s="36">
        <f>IF(ISBLANK(B1349), "", GSPC[[#This Row],[Adj Close]]/B1349-1)</f>
        <v>1.5678145531870857E-2</v>
      </c>
      <c r="D1348" s="37">
        <v>34946</v>
      </c>
      <c r="E1348"/>
      <c r="F1348" s="36" t="str">
        <f>IF(ISBLANK(E1349), "", Long0[[#This Row],[Adj Close]]/E1349-1)</f>
        <v/>
      </c>
      <c r="J1348" s="37">
        <v>34946</v>
      </c>
      <c r="K1348"/>
      <c r="L1348" s="36" t="str">
        <f>IF(ISBLANK(K1349),"",Long2[[#This Row],[Adj Close]]/K1349-1)</f>
        <v/>
      </c>
      <c r="M1348" s="29">
        <v>34946</v>
      </c>
      <c r="O1348" s="33" t="str">
        <f>IF(ISBLANK(N1349),"",Long3[[#This Row],[Adj Close]]/N1349-1)</f>
        <v/>
      </c>
      <c r="AH1348" s="37">
        <v>34946</v>
      </c>
      <c r="AJ1348" s="36" t="str">
        <f>IF(ISBLANK(AI1349),"",Short1[[#This Row],[Adj Close]]/AI1349-1)</f>
        <v/>
      </c>
      <c r="AK1348" s="29">
        <v>34946</v>
      </c>
      <c r="AM1348" s="33" t="str">
        <f>IF(ISBLANK(AL1349),"",Short2[[#This Row],[Adj Close]]/AL1349-1)</f>
        <v/>
      </c>
    </row>
    <row r="1349" spans="1:39" x14ac:dyDescent="0.25">
      <c r="A1349" s="37">
        <v>34939</v>
      </c>
      <c r="B1349" s="39">
        <v>563.84002699999996</v>
      </c>
      <c r="C1349" s="36">
        <f>IF(ISBLANK(B1350), "", GSPC[[#This Row],[Adj Close]]/B1350-1)</f>
        <v>6.6774703807521707E-3</v>
      </c>
      <c r="D1349" s="37">
        <v>34939</v>
      </c>
      <c r="E1349"/>
      <c r="F1349" s="36" t="str">
        <f>IF(ISBLANK(E1350), "", Long0[[#This Row],[Adj Close]]/E1350-1)</f>
        <v/>
      </c>
      <c r="J1349" s="37">
        <v>34939</v>
      </c>
      <c r="K1349"/>
      <c r="L1349" s="36" t="str">
        <f>IF(ISBLANK(K1350),"",Long2[[#This Row],[Adj Close]]/K1350-1)</f>
        <v/>
      </c>
      <c r="M1349" s="29">
        <v>34939</v>
      </c>
      <c r="O1349" s="33" t="str">
        <f>IF(ISBLANK(N1350),"",Long3[[#This Row],[Adj Close]]/N1350-1)</f>
        <v/>
      </c>
      <c r="AH1349" s="37">
        <v>34939</v>
      </c>
      <c r="AJ1349" s="36" t="str">
        <f>IF(ISBLANK(AI1350),"",Short1[[#This Row],[Adj Close]]/AI1350-1)</f>
        <v/>
      </c>
      <c r="AK1349" s="29">
        <v>34939</v>
      </c>
      <c r="AM1349" s="33" t="str">
        <f>IF(ISBLANK(AL1350),"",Short2[[#This Row],[Adj Close]]/AL1350-1)</f>
        <v/>
      </c>
    </row>
    <row r="1350" spans="1:39" x14ac:dyDescent="0.25">
      <c r="A1350" s="37">
        <v>34932</v>
      </c>
      <c r="B1350" s="39">
        <v>560.09997599999997</v>
      </c>
      <c r="C1350" s="36">
        <f>IF(ISBLANK(B1351), "", GSPC[[#This Row],[Adj Close]]/B1351-1)</f>
        <v>1.5914485881656226E-3</v>
      </c>
      <c r="D1350" s="37">
        <v>34932</v>
      </c>
      <c r="E1350"/>
      <c r="F1350" s="36" t="str">
        <f>IF(ISBLANK(E1351), "", Long0[[#This Row],[Adj Close]]/E1351-1)</f>
        <v/>
      </c>
      <c r="J1350" s="37">
        <v>34932</v>
      </c>
      <c r="K1350"/>
      <c r="L1350" s="36" t="str">
        <f>IF(ISBLANK(K1351),"",Long2[[#This Row],[Adj Close]]/K1351-1)</f>
        <v/>
      </c>
      <c r="M1350" s="29">
        <v>34932</v>
      </c>
      <c r="O1350" s="33" t="str">
        <f>IF(ISBLANK(N1351),"",Long3[[#This Row],[Adj Close]]/N1351-1)</f>
        <v/>
      </c>
      <c r="AH1350" s="37">
        <v>34932</v>
      </c>
      <c r="AJ1350" s="36" t="str">
        <f>IF(ISBLANK(AI1351),"",Short1[[#This Row],[Adj Close]]/AI1351-1)</f>
        <v/>
      </c>
      <c r="AK1350" s="29">
        <v>34932</v>
      </c>
      <c r="AM1350" s="33" t="str">
        <f>IF(ISBLANK(AL1351),"",Short2[[#This Row],[Adj Close]]/AL1351-1)</f>
        <v/>
      </c>
    </row>
    <row r="1351" spans="1:39" x14ac:dyDescent="0.25">
      <c r="A1351" s="37">
        <v>34925</v>
      </c>
      <c r="B1351" s="39">
        <v>559.21002199999998</v>
      </c>
      <c r="C1351" s="36">
        <f>IF(ISBLANK(B1352), "", GSPC[[#This Row],[Adj Close]]/B1352-1)</f>
        <v>7.3859903636932511E-3</v>
      </c>
      <c r="D1351" s="37">
        <v>34925</v>
      </c>
      <c r="E1351"/>
      <c r="F1351" s="36" t="str">
        <f>IF(ISBLANK(E1352), "", Long0[[#This Row],[Adj Close]]/E1352-1)</f>
        <v/>
      </c>
      <c r="J1351" s="37">
        <v>34925</v>
      </c>
      <c r="K1351"/>
      <c r="L1351" s="36" t="str">
        <f>IF(ISBLANK(K1352),"",Long2[[#This Row],[Adj Close]]/K1352-1)</f>
        <v/>
      </c>
      <c r="M1351" s="29">
        <v>34925</v>
      </c>
      <c r="O1351" s="33" t="str">
        <f>IF(ISBLANK(N1352),"",Long3[[#This Row],[Adj Close]]/N1352-1)</f>
        <v/>
      </c>
      <c r="AH1351" s="37">
        <v>34925</v>
      </c>
      <c r="AJ1351" s="36" t="str">
        <f>IF(ISBLANK(AI1352),"",Short1[[#This Row],[Adj Close]]/AI1352-1)</f>
        <v/>
      </c>
      <c r="AK1351" s="29">
        <v>34925</v>
      </c>
      <c r="AM1351" s="33" t="str">
        <f>IF(ISBLANK(AL1352),"",Short2[[#This Row],[Adj Close]]/AL1352-1)</f>
        <v/>
      </c>
    </row>
    <row r="1352" spans="1:39" x14ac:dyDescent="0.25">
      <c r="A1352" s="37">
        <v>34918</v>
      </c>
      <c r="B1352" s="39">
        <v>555.10998500000005</v>
      </c>
      <c r="C1352" s="36">
        <f>IF(ISBLANK(B1353), "", GSPC[[#This Row],[Adj Close]]/B1353-1)</f>
        <v>-6.8522864463008704E-3</v>
      </c>
      <c r="D1352" s="37">
        <v>34918</v>
      </c>
      <c r="E1352"/>
      <c r="F1352" s="36" t="str">
        <f>IF(ISBLANK(E1353), "", Long0[[#This Row],[Adj Close]]/E1353-1)</f>
        <v/>
      </c>
      <c r="J1352" s="37">
        <v>34918</v>
      </c>
      <c r="K1352"/>
      <c r="L1352" s="36" t="str">
        <f>IF(ISBLANK(K1353),"",Long2[[#This Row],[Adj Close]]/K1353-1)</f>
        <v/>
      </c>
      <c r="M1352" s="29">
        <v>34918</v>
      </c>
      <c r="O1352" s="33" t="str">
        <f>IF(ISBLANK(N1353),"",Long3[[#This Row],[Adj Close]]/N1353-1)</f>
        <v/>
      </c>
      <c r="AH1352" s="37">
        <v>34918</v>
      </c>
      <c r="AJ1352" s="36" t="str">
        <f>IF(ISBLANK(AI1353),"",Short1[[#This Row],[Adj Close]]/AI1353-1)</f>
        <v/>
      </c>
      <c r="AK1352" s="29">
        <v>34918</v>
      </c>
      <c r="AM1352" s="33" t="str">
        <f>IF(ISBLANK(AL1353),"",Short2[[#This Row],[Adj Close]]/AL1353-1)</f>
        <v/>
      </c>
    </row>
    <row r="1353" spans="1:39" x14ac:dyDescent="0.25">
      <c r="A1353" s="37">
        <v>34911</v>
      </c>
      <c r="B1353" s="39">
        <v>558.94000200000005</v>
      </c>
      <c r="C1353" s="36">
        <f>IF(ISBLANK(B1354), "", GSPC[[#This Row],[Adj Close]]/B1354-1)</f>
        <v>-7.0878991164358141E-3</v>
      </c>
      <c r="D1353" s="37">
        <v>34911</v>
      </c>
      <c r="E1353"/>
      <c r="F1353" s="36" t="str">
        <f>IF(ISBLANK(E1354), "", Long0[[#This Row],[Adj Close]]/E1354-1)</f>
        <v/>
      </c>
      <c r="J1353" s="37">
        <v>34911</v>
      </c>
      <c r="K1353"/>
      <c r="L1353" s="36" t="str">
        <f>IF(ISBLANK(K1354),"",Long2[[#This Row],[Adj Close]]/K1354-1)</f>
        <v/>
      </c>
      <c r="M1353" s="29">
        <v>34911</v>
      </c>
      <c r="O1353" s="33" t="str">
        <f>IF(ISBLANK(N1354),"",Long3[[#This Row],[Adj Close]]/N1354-1)</f>
        <v/>
      </c>
      <c r="AH1353" s="37">
        <v>34911</v>
      </c>
      <c r="AJ1353" s="36" t="str">
        <f>IF(ISBLANK(AI1354),"",Short1[[#This Row],[Adj Close]]/AI1354-1)</f>
        <v/>
      </c>
      <c r="AK1353" s="29">
        <v>34911</v>
      </c>
      <c r="AM1353" s="33" t="str">
        <f>IF(ISBLANK(AL1354),"",Short2[[#This Row],[Adj Close]]/AL1354-1)</f>
        <v/>
      </c>
    </row>
    <row r="1354" spans="1:39" x14ac:dyDescent="0.25">
      <c r="A1354" s="37">
        <v>34904</v>
      </c>
      <c r="B1354" s="39">
        <v>562.92999299999997</v>
      </c>
      <c r="C1354" s="36">
        <f>IF(ISBLANK(B1355), "", GSPC[[#This Row],[Adj Close]]/B1355-1)</f>
        <v>1.6816585535354367E-2</v>
      </c>
      <c r="D1354" s="37">
        <v>34904</v>
      </c>
      <c r="E1354"/>
      <c r="F1354" s="36" t="str">
        <f>IF(ISBLANK(E1355), "", Long0[[#This Row],[Adj Close]]/E1355-1)</f>
        <v/>
      </c>
      <c r="J1354" s="37">
        <v>34904</v>
      </c>
      <c r="K1354"/>
      <c r="L1354" s="36" t="str">
        <f>IF(ISBLANK(K1355),"",Long2[[#This Row],[Adj Close]]/K1355-1)</f>
        <v/>
      </c>
      <c r="M1354" s="29">
        <v>34904</v>
      </c>
      <c r="O1354" s="33" t="str">
        <f>IF(ISBLANK(N1355),"",Long3[[#This Row],[Adj Close]]/N1355-1)</f>
        <v/>
      </c>
      <c r="AH1354" s="37">
        <v>34904</v>
      </c>
      <c r="AJ1354" s="36" t="str">
        <f>IF(ISBLANK(AI1355),"",Short1[[#This Row],[Adj Close]]/AI1355-1)</f>
        <v/>
      </c>
      <c r="AK1354" s="29">
        <v>34904</v>
      </c>
      <c r="AM1354" s="33" t="str">
        <f>IF(ISBLANK(AL1355),"",Short2[[#This Row],[Adj Close]]/AL1355-1)</f>
        <v/>
      </c>
    </row>
    <row r="1355" spans="1:39" x14ac:dyDescent="0.25">
      <c r="A1355" s="37">
        <v>34897</v>
      </c>
      <c r="B1355" s="39">
        <v>553.61999500000002</v>
      </c>
      <c r="C1355" s="36">
        <f>IF(ISBLANK(B1356), "", GSPC[[#This Row],[Adj Close]]/B1356-1)</f>
        <v>-1.1198663723267055E-2</v>
      </c>
      <c r="D1355" s="37">
        <v>34897</v>
      </c>
      <c r="E1355"/>
      <c r="F1355" s="36" t="str">
        <f>IF(ISBLANK(E1356), "", Long0[[#This Row],[Adj Close]]/E1356-1)</f>
        <v/>
      </c>
      <c r="J1355" s="37">
        <v>34897</v>
      </c>
      <c r="K1355"/>
      <c r="L1355" s="36" t="str">
        <f>IF(ISBLANK(K1356),"",Long2[[#This Row],[Adj Close]]/K1356-1)</f>
        <v/>
      </c>
      <c r="M1355" s="29">
        <v>34897</v>
      </c>
      <c r="O1355" s="33" t="str">
        <f>IF(ISBLANK(N1356),"",Long3[[#This Row],[Adj Close]]/N1356-1)</f>
        <v/>
      </c>
      <c r="AH1355" s="37">
        <v>34897</v>
      </c>
      <c r="AJ1355" s="36" t="str">
        <f>IF(ISBLANK(AI1356),"",Short1[[#This Row],[Adj Close]]/AI1356-1)</f>
        <v/>
      </c>
      <c r="AK1355" s="29">
        <v>34897</v>
      </c>
      <c r="AM1355" s="33" t="str">
        <f>IF(ISBLANK(AL1356),"",Short2[[#This Row],[Adj Close]]/AL1356-1)</f>
        <v/>
      </c>
    </row>
    <row r="1356" spans="1:39" x14ac:dyDescent="0.25">
      <c r="A1356" s="37">
        <v>34890</v>
      </c>
      <c r="B1356" s="39">
        <v>559.89001499999995</v>
      </c>
      <c r="C1356" s="36">
        <f>IF(ISBLANK(B1357), "", GSPC[[#This Row],[Adj Close]]/B1357-1)</f>
        <v>6.3267610252777384E-3</v>
      </c>
      <c r="D1356" s="37">
        <v>34890</v>
      </c>
      <c r="E1356"/>
      <c r="F1356" s="36" t="str">
        <f>IF(ISBLANK(E1357), "", Long0[[#This Row],[Adj Close]]/E1357-1)</f>
        <v/>
      </c>
      <c r="J1356" s="37">
        <v>34890</v>
      </c>
      <c r="K1356"/>
      <c r="L1356" s="36" t="str">
        <f>IF(ISBLANK(K1357),"",Long2[[#This Row],[Adj Close]]/K1357-1)</f>
        <v/>
      </c>
      <c r="M1356" s="29">
        <v>34890</v>
      </c>
      <c r="O1356" s="33" t="str">
        <f>IF(ISBLANK(N1357),"",Long3[[#This Row],[Adj Close]]/N1357-1)</f>
        <v/>
      </c>
      <c r="AH1356" s="37">
        <v>34890</v>
      </c>
      <c r="AJ1356" s="36" t="str">
        <f>IF(ISBLANK(AI1357),"",Short1[[#This Row],[Adj Close]]/AI1357-1)</f>
        <v/>
      </c>
      <c r="AK1356" s="29">
        <v>34890</v>
      </c>
      <c r="AM1356" s="33" t="str">
        <f>IF(ISBLANK(AL1357),"",Short2[[#This Row],[Adj Close]]/AL1357-1)</f>
        <v/>
      </c>
    </row>
    <row r="1357" spans="1:39" x14ac:dyDescent="0.25">
      <c r="A1357" s="37">
        <v>34883</v>
      </c>
      <c r="B1357" s="39">
        <v>556.36999500000002</v>
      </c>
      <c r="C1357" s="36">
        <f>IF(ISBLANK(B1358), "", GSPC[[#This Row],[Adj Close]]/B1358-1)</f>
        <v>2.1330876548875555E-2</v>
      </c>
      <c r="D1357" s="37">
        <v>34883</v>
      </c>
      <c r="E1357"/>
      <c r="F1357" s="36" t="str">
        <f>IF(ISBLANK(E1358), "", Long0[[#This Row],[Adj Close]]/E1358-1)</f>
        <v/>
      </c>
      <c r="J1357" s="37">
        <v>34883</v>
      </c>
      <c r="K1357"/>
      <c r="L1357" s="36" t="str">
        <f>IF(ISBLANK(K1358),"",Long2[[#This Row],[Adj Close]]/K1358-1)</f>
        <v/>
      </c>
      <c r="M1357" s="29">
        <v>34883</v>
      </c>
      <c r="O1357" s="33" t="str">
        <f>IF(ISBLANK(N1358),"",Long3[[#This Row],[Adj Close]]/N1358-1)</f>
        <v/>
      </c>
      <c r="AH1357" s="37">
        <v>34883</v>
      </c>
      <c r="AJ1357" s="36" t="str">
        <f>IF(ISBLANK(AI1358),"",Short1[[#This Row],[Adj Close]]/AI1358-1)</f>
        <v/>
      </c>
      <c r="AK1357" s="29">
        <v>34883</v>
      </c>
      <c r="AM1357" s="33" t="str">
        <f>IF(ISBLANK(AL1358),"",Short2[[#This Row],[Adj Close]]/AL1358-1)</f>
        <v/>
      </c>
    </row>
    <row r="1358" spans="1:39" x14ac:dyDescent="0.25">
      <c r="A1358" s="37">
        <v>34876</v>
      </c>
      <c r="B1358" s="39">
        <v>544.75</v>
      </c>
      <c r="C1358" s="36">
        <f>IF(ISBLANK(B1359), "", GSPC[[#This Row],[Adj Close]]/B1359-1)</f>
        <v>-9.0229790280228483E-3</v>
      </c>
      <c r="D1358" s="37">
        <v>34876</v>
      </c>
      <c r="E1358"/>
      <c r="F1358" s="36" t="str">
        <f>IF(ISBLANK(E1359), "", Long0[[#This Row],[Adj Close]]/E1359-1)</f>
        <v/>
      </c>
      <c r="J1358" s="37">
        <v>34876</v>
      </c>
      <c r="K1358"/>
      <c r="L1358" s="36" t="str">
        <f>IF(ISBLANK(K1359),"",Long2[[#This Row],[Adj Close]]/K1359-1)</f>
        <v/>
      </c>
      <c r="M1358" s="29">
        <v>34876</v>
      </c>
      <c r="O1358" s="33" t="str">
        <f>IF(ISBLANK(N1359),"",Long3[[#This Row],[Adj Close]]/N1359-1)</f>
        <v/>
      </c>
      <c r="AH1358" s="37">
        <v>34876</v>
      </c>
      <c r="AJ1358" s="36" t="str">
        <f>IF(ISBLANK(AI1359),"",Short1[[#This Row],[Adj Close]]/AI1359-1)</f>
        <v/>
      </c>
      <c r="AK1358" s="29">
        <v>34876</v>
      </c>
      <c r="AM1358" s="33" t="str">
        <f>IF(ISBLANK(AL1359),"",Short2[[#This Row],[Adj Close]]/AL1359-1)</f>
        <v/>
      </c>
    </row>
    <row r="1359" spans="1:39" x14ac:dyDescent="0.25">
      <c r="A1359" s="37">
        <v>34869</v>
      </c>
      <c r="B1359" s="39">
        <v>549.71002199999998</v>
      </c>
      <c r="C1359" s="36">
        <f>IF(ISBLANK(B1360), "", GSPC[[#This Row],[Adj Close]]/B1360-1)</f>
        <v>1.8302066741131107E-2</v>
      </c>
      <c r="D1359" s="37">
        <v>34869</v>
      </c>
      <c r="E1359"/>
      <c r="F1359" s="36" t="str">
        <f>IF(ISBLANK(E1360), "", Long0[[#This Row],[Adj Close]]/E1360-1)</f>
        <v/>
      </c>
      <c r="J1359" s="37">
        <v>34869</v>
      </c>
      <c r="K1359"/>
      <c r="L1359" s="36" t="str">
        <f>IF(ISBLANK(K1360),"",Long2[[#This Row],[Adj Close]]/K1360-1)</f>
        <v/>
      </c>
      <c r="M1359" s="29">
        <v>34869</v>
      </c>
      <c r="O1359" s="33" t="str">
        <f>IF(ISBLANK(N1360),"",Long3[[#This Row],[Adj Close]]/N1360-1)</f>
        <v/>
      </c>
      <c r="AH1359" s="37">
        <v>34869</v>
      </c>
      <c r="AJ1359" s="36" t="str">
        <f>IF(ISBLANK(AI1360),"",Short1[[#This Row],[Adj Close]]/AI1360-1)</f>
        <v/>
      </c>
      <c r="AK1359" s="29">
        <v>34869</v>
      </c>
      <c r="AM1359" s="33" t="str">
        <f>IF(ISBLANK(AL1360),"",Short2[[#This Row],[Adj Close]]/AL1360-1)</f>
        <v/>
      </c>
    </row>
    <row r="1360" spans="1:39" x14ac:dyDescent="0.25">
      <c r="A1360" s="37">
        <v>34862</v>
      </c>
      <c r="B1360" s="39">
        <v>539.830017</v>
      </c>
      <c r="C1360" s="36">
        <f>IF(ISBLANK(B1361), "", GSPC[[#This Row],[Adj Close]]/B1361-1)</f>
        <v>2.2521526982151263E-2</v>
      </c>
      <c r="D1360" s="37">
        <v>34862</v>
      </c>
      <c r="E1360"/>
      <c r="F1360" s="36" t="str">
        <f>IF(ISBLANK(E1361), "", Long0[[#This Row],[Adj Close]]/E1361-1)</f>
        <v/>
      </c>
      <c r="J1360" s="37">
        <v>34862</v>
      </c>
      <c r="K1360"/>
      <c r="L1360" s="36" t="str">
        <f>IF(ISBLANK(K1361),"",Long2[[#This Row],[Adj Close]]/K1361-1)</f>
        <v/>
      </c>
      <c r="M1360" s="29">
        <v>34862</v>
      </c>
      <c r="O1360" s="33" t="str">
        <f>IF(ISBLANK(N1361),"",Long3[[#This Row],[Adj Close]]/N1361-1)</f>
        <v/>
      </c>
      <c r="AH1360" s="37">
        <v>34862</v>
      </c>
      <c r="AJ1360" s="36" t="str">
        <f>IF(ISBLANK(AI1361),"",Short1[[#This Row],[Adj Close]]/AI1361-1)</f>
        <v/>
      </c>
      <c r="AK1360" s="29">
        <v>34862</v>
      </c>
      <c r="AM1360" s="33" t="str">
        <f>IF(ISBLANK(AL1361),"",Short2[[#This Row],[Adj Close]]/AL1361-1)</f>
        <v/>
      </c>
    </row>
    <row r="1361" spans="1:39" x14ac:dyDescent="0.25">
      <c r="A1361" s="37">
        <v>34855</v>
      </c>
      <c r="B1361" s="39">
        <v>527.94000200000005</v>
      </c>
      <c r="C1361" s="36">
        <f>IF(ISBLANK(B1362), "", GSPC[[#This Row],[Adj Close]]/B1362-1)</f>
        <v>-8.5820133221531369E-3</v>
      </c>
      <c r="D1361" s="37">
        <v>34855</v>
      </c>
      <c r="E1361"/>
      <c r="F1361" s="36" t="str">
        <f>IF(ISBLANK(E1362), "", Long0[[#This Row],[Adj Close]]/E1362-1)</f>
        <v/>
      </c>
      <c r="J1361" s="37">
        <v>34855</v>
      </c>
      <c r="K1361"/>
      <c r="L1361" s="36" t="str">
        <f>IF(ISBLANK(K1362),"",Long2[[#This Row],[Adj Close]]/K1362-1)</f>
        <v/>
      </c>
      <c r="M1361" s="29">
        <v>34855</v>
      </c>
      <c r="O1361" s="33" t="str">
        <f>IF(ISBLANK(N1362),"",Long3[[#This Row],[Adj Close]]/N1362-1)</f>
        <v/>
      </c>
      <c r="AH1361" s="37">
        <v>34855</v>
      </c>
      <c r="AJ1361" s="36" t="str">
        <f>IF(ISBLANK(AI1362),"",Short1[[#This Row],[Adj Close]]/AI1362-1)</f>
        <v/>
      </c>
      <c r="AK1361" s="29">
        <v>34855</v>
      </c>
      <c r="AM1361" s="33" t="str">
        <f>IF(ISBLANK(AL1362),"",Short2[[#This Row],[Adj Close]]/AL1362-1)</f>
        <v/>
      </c>
    </row>
    <row r="1362" spans="1:39" x14ac:dyDescent="0.25">
      <c r="A1362" s="37">
        <v>34848</v>
      </c>
      <c r="B1362" s="39">
        <v>532.51000999999997</v>
      </c>
      <c r="C1362" s="36">
        <f>IF(ISBLANK(B1363), "", GSPC[[#This Row],[Adj Close]]/B1363-1)</f>
        <v>1.6919670760866756E-2</v>
      </c>
      <c r="D1362" s="37">
        <v>34848</v>
      </c>
      <c r="E1362"/>
      <c r="F1362" s="36" t="str">
        <f>IF(ISBLANK(E1363), "", Long0[[#This Row],[Adj Close]]/E1363-1)</f>
        <v/>
      </c>
      <c r="J1362" s="37">
        <v>34848</v>
      </c>
      <c r="K1362"/>
      <c r="L1362" s="36" t="str">
        <f>IF(ISBLANK(K1363),"",Long2[[#This Row],[Adj Close]]/K1363-1)</f>
        <v/>
      </c>
      <c r="M1362" s="29">
        <v>34848</v>
      </c>
      <c r="O1362" s="33" t="str">
        <f>IF(ISBLANK(N1363),"",Long3[[#This Row],[Adj Close]]/N1363-1)</f>
        <v/>
      </c>
      <c r="AH1362" s="37">
        <v>34848</v>
      </c>
      <c r="AJ1362" s="36" t="str">
        <f>IF(ISBLANK(AI1363),"",Short1[[#This Row],[Adj Close]]/AI1363-1)</f>
        <v/>
      </c>
      <c r="AK1362" s="29">
        <v>34848</v>
      </c>
      <c r="AM1362" s="33" t="str">
        <f>IF(ISBLANK(AL1363),"",Short2[[#This Row],[Adj Close]]/AL1363-1)</f>
        <v/>
      </c>
    </row>
    <row r="1363" spans="1:39" x14ac:dyDescent="0.25">
      <c r="A1363" s="37">
        <v>34841</v>
      </c>
      <c r="B1363" s="39">
        <v>523.65002400000003</v>
      </c>
      <c r="C1363" s="36">
        <f>IF(ISBLANK(B1364), "", GSPC[[#This Row],[Adj Close]]/B1364-1)</f>
        <v>8.5903464681895692E-3</v>
      </c>
      <c r="D1363" s="37">
        <v>34841</v>
      </c>
      <c r="E1363"/>
      <c r="F1363" s="36" t="str">
        <f>IF(ISBLANK(E1364), "", Long0[[#This Row],[Adj Close]]/E1364-1)</f>
        <v/>
      </c>
      <c r="J1363" s="37">
        <v>34841</v>
      </c>
      <c r="K1363"/>
      <c r="L1363" s="36" t="str">
        <f>IF(ISBLANK(K1364),"",Long2[[#This Row],[Adj Close]]/K1364-1)</f>
        <v/>
      </c>
      <c r="M1363" s="29">
        <v>34841</v>
      </c>
      <c r="O1363" s="33" t="str">
        <f>IF(ISBLANK(N1364),"",Long3[[#This Row],[Adj Close]]/N1364-1)</f>
        <v/>
      </c>
      <c r="AH1363" s="37">
        <v>34841</v>
      </c>
      <c r="AJ1363" s="36" t="str">
        <f>IF(ISBLANK(AI1364),"",Short1[[#This Row],[Adj Close]]/AI1364-1)</f>
        <v/>
      </c>
      <c r="AK1363" s="29">
        <v>34841</v>
      </c>
      <c r="AM1363" s="33" t="str">
        <f>IF(ISBLANK(AL1364),"",Short2[[#This Row],[Adj Close]]/AL1364-1)</f>
        <v/>
      </c>
    </row>
    <row r="1364" spans="1:39" x14ac:dyDescent="0.25">
      <c r="A1364" s="37">
        <v>34834</v>
      </c>
      <c r="B1364" s="39">
        <v>519.19000200000005</v>
      </c>
      <c r="C1364" s="36">
        <f>IF(ISBLANK(B1365), "", GSPC[[#This Row],[Adj Close]]/B1365-1)</f>
        <v>-1.210158147696494E-2</v>
      </c>
      <c r="D1364" s="37">
        <v>34834</v>
      </c>
      <c r="E1364"/>
      <c r="F1364" s="36" t="str">
        <f>IF(ISBLANK(E1365), "", Long0[[#This Row],[Adj Close]]/E1365-1)</f>
        <v/>
      </c>
      <c r="J1364" s="37">
        <v>34834</v>
      </c>
      <c r="K1364"/>
      <c r="L1364" s="36" t="str">
        <f>IF(ISBLANK(K1365),"",Long2[[#This Row],[Adj Close]]/K1365-1)</f>
        <v/>
      </c>
      <c r="M1364" s="29">
        <v>34834</v>
      </c>
      <c r="O1364" s="33" t="str">
        <f>IF(ISBLANK(N1365),"",Long3[[#This Row],[Adj Close]]/N1365-1)</f>
        <v/>
      </c>
      <c r="AH1364" s="37">
        <v>34834</v>
      </c>
      <c r="AJ1364" s="36" t="str">
        <f>IF(ISBLANK(AI1365),"",Short1[[#This Row],[Adj Close]]/AI1365-1)</f>
        <v/>
      </c>
      <c r="AK1364" s="29">
        <v>34834</v>
      </c>
      <c r="AM1364" s="33" t="str">
        <f>IF(ISBLANK(AL1365),"",Short2[[#This Row],[Adj Close]]/AL1365-1)</f>
        <v/>
      </c>
    </row>
    <row r="1365" spans="1:39" x14ac:dyDescent="0.25">
      <c r="A1365" s="37">
        <v>34827</v>
      </c>
      <c r="B1365" s="39">
        <v>525.54998799999998</v>
      </c>
      <c r="C1365" s="36">
        <f>IF(ISBLANK(B1366), "", GSPC[[#This Row],[Adj Close]]/B1366-1)</f>
        <v>1.0439885126892534E-2</v>
      </c>
      <c r="D1365" s="37">
        <v>34827</v>
      </c>
      <c r="E1365"/>
      <c r="F1365" s="36" t="str">
        <f>IF(ISBLANK(E1366), "", Long0[[#This Row],[Adj Close]]/E1366-1)</f>
        <v/>
      </c>
      <c r="J1365" s="37">
        <v>34827</v>
      </c>
      <c r="K1365"/>
      <c r="L1365" s="36" t="str">
        <f>IF(ISBLANK(K1366),"",Long2[[#This Row],[Adj Close]]/K1366-1)</f>
        <v/>
      </c>
      <c r="M1365" s="29">
        <v>34827</v>
      </c>
      <c r="O1365" s="33" t="str">
        <f>IF(ISBLANK(N1366),"",Long3[[#This Row],[Adj Close]]/N1366-1)</f>
        <v/>
      </c>
      <c r="AH1365" s="37">
        <v>34827</v>
      </c>
      <c r="AJ1365" s="36" t="str">
        <f>IF(ISBLANK(AI1366),"",Short1[[#This Row],[Adj Close]]/AI1366-1)</f>
        <v/>
      </c>
      <c r="AK1365" s="29">
        <v>34827</v>
      </c>
      <c r="AM1365" s="33" t="str">
        <f>IF(ISBLANK(AL1366),"",Short2[[#This Row],[Adj Close]]/AL1366-1)</f>
        <v/>
      </c>
    </row>
    <row r="1366" spans="1:39" x14ac:dyDescent="0.25">
      <c r="A1366" s="37">
        <v>34820</v>
      </c>
      <c r="B1366" s="39">
        <v>520.11999500000002</v>
      </c>
      <c r="C1366" s="36">
        <f>IF(ISBLANK(B1367), "", GSPC[[#This Row],[Adj Close]]/B1367-1)</f>
        <v>1.0510720150694874E-2</v>
      </c>
      <c r="D1366" s="37">
        <v>34820</v>
      </c>
      <c r="E1366"/>
      <c r="F1366" s="36" t="str">
        <f>IF(ISBLANK(E1367), "", Long0[[#This Row],[Adj Close]]/E1367-1)</f>
        <v/>
      </c>
      <c r="J1366" s="37">
        <v>34820</v>
      </c>
      <c r="K1366"/>
      <c r="L1366" s="36" t="str">
        <f>IF(ISBLANK(K1367),"",Long2[[#This Row],[Adj Close]]/K1367-1)</f>
        <v/>
      </c>
      <c r="M1366" s="29">
        <v>34820</v>
      </c>
      <c r="O1366" s="33" t="str">
        <f>IF(ISBLANK(N1367),"",Long3[[#This Row],[Adj Close]]/N1367-1)</f>
        <v/>
      </c>
      <c r="AH1366" s="37">
        <v>34820</v>
      </c>
      <c r="AJ1366" s="36" t="str">
        <f>IF(ISBLANK(AI1367),"",Short1[[#This Row],[Adj Close]]/AI1367-1)</f>
        <v/>
      </c>
      <c r="AK1366" s="29">
        <v>34820</v>
      </c>
      <c r="AM1366" s="33" t="str">
        <f>IF(ISBLANK(AL1367),"",Short2[[#This Row],[Adj Close]]/AL1367-1)</f>
        <v/>
      </c>
    </row>
    <row r="1367" spans="1:39" x14ac:dyDescent="0.25">
      <c r="A1367" s="37">
        <v>34813</v>
      </c>
      <c r="B1367" s="39">
        <v>514.71002199999998</v>
      </c>
      <c r="C1367" s="36">
        <f>IF(ISBLANK(B1368), "", GSPC[[#This Row],[Adj Close]]/B1368-1)</f>
        <v>1.223235879235296E-2</v>
      </c>
      <c r="D1367" s="37">
        <v>34813</v>
      </c>
      <c r="E1367"/>
      <c r="F1367" s="36" t="str">
        <f>IF(ISBLANK(E1368), "", Long0[[#This Row],[Adj Close]]/E1368-1)</f>
        <v/>
      </c>
      <c r="J1367" s="37">
        <v>34813</v>
      </c>
      <c r="K1367"/>
      <c r="L1367" s="36" t="str">
        <f>IF(ISBLANK(K1368),"",Long2[[#This Row],[Adj Close]]/K1368-1)</f>
        <v/>
      </c>
      <c r="M1367" s="29">
        <v>34813</v>
      </c>
      <c r="O1367" s="33" t="str">
        <f>IF(ISBLANK(N1368),"",Long3[[#This Row],[Adj Close]]/N1368-1)</f>
        <v/>
      </c>
      <c r="AH1367" s="37">
        <v>34813</v>
      </c>
      <c r="AJ1367" s="36" t="str">
        <f>IF(ISBLANK(AI1368),"",Short1[[#This Row],[Adj Close]]/AI1368-1)</f>
        <v/>
      </c>
      <c r="AK1367" s="29">
        <v>34813</v>
      </c>
      <c r="AM1367" s="33" t="str">
        <f>IF(ISBLANK(AL1368),"",Short2[[#This Row],[Adj Close]]/AL1368-1)</f>
        <v/>
      </c>
    </row>
    <row r="1368" spans="1:39" x14ac:dyDescent="0.25">
      <c r="A1368" s="37">
        <v>34806</v>
      </c>
      <c r="B1368" s="39">
        <v>508.48998999999998</v>
      </c>
      <c r="C1368" s="36">
        <f>IF(ISBLANK(B1369), "", GSPC[[#This Row],[Adj Close]]/B1369-1)</f>
        <v>-1.4532156079073433E-3</v>
      </c>
      <c r="D1368" s="37">
        <v>34806</v>
      </c>
      <c r="E1368"/>
      <c r="F1368" s="36" t="str">
        <f>IF(ISBLANK(E1369), "", Long0[[#This Row],[Adj Close]]/E1369-1)</f>
        <v/>
      </c>
      <c r="J1368" s="37">
        <v>34806</v>
      </c>
      <c r="K1368"/>
      <c r="L1368" s="36" t="str">
        <f>IF(ISBLANK(K1369),"",Long2[[#This Row],[Adj Close]]/K1369-1)</f>
        <v/>
      </c>
      <c r="M1368" s="29">
        <v>34806</v>
      </c>
      <c r="O1368" s="33" t="str">
        <f>IF(ISBLANK(N1369),"",Long3[[#This Row],[Adj Close]]/N1369-1)</f>
        <v/>
      </c>
      <c r="AH1368" s="37">
        <v>34806</v>
      </c>
      <c r="AJ1368" s="36" t="str">
        <f>IF(ISBLANK(AI1369),"",Short1[[#This Row],[Adj Close]]/AI1369-1)</f>
        <v/>
      </c>
      <c r="AK1368" s="29">
        <v>34806</v>
      </c>
      <c r="AM1368" s="33" t="str">
        <f>IF(ISBLANK(AL1369),"",Short2[[#This Row],[Adj Close]]/AL1369-1)</f>
        <v/>
      </c>
    </row>
    <row r="1369" spans="1:39" x14ac:dyDescent="0.25">
      <c r="A1369" s="37">
        <v>34799</v>
      </c>
      <c r="B1369" s="39">
        <v>509.23001099999999</v>
      </c>
      <c r="C1369" s="36">
        <f>IF(ISBLANK(B1370), "", GSPC[[#This Row],[Adj Close]]/B1370-1)</f>
        <v>5.5487499069275525E-3</v>
      </c>
      <c r="D1369" s="37">
        <v>34799</v>
      </c>
      <c r="E1369"/>
      <c r="F1369" s="36" t="str">
        <f>IF(ISBLANK(E1370), "", Long0[[#This Row],[Adj Close]]/E1370-1)</f>
        <v/>
      </c>
      <c r="J1369" s="37">
        <v>34799</v>
      </c>
      <c r="K1369"/>
      <c r="L1369" s="36" t="str">
        <f>IF(ISBLANK(K1370),"",Long2[[#This Row],[Adj Close]]/K1370-1)</f>
        <v/>
      </c>
      <c r="M1369" s="29">
        <v>34799</v>
      </c>
      <c r="O1369" s="33" t="str">
        <f>IF(ISBLANK(N1370),"",Long3[[#This Row],[Adj Close]]/N1370-1)</f>
        <v/>
      </c>
      <c r="AH1369" s="37">
        <v>34799</v>
      </c>
      <c r="AJ1369" s="36" t="str">
        <f>IF(ISBLANK(AI1370),"",Short1[[#This Row],[Adj Close]]/AI1370-1)</f>
        <v/>
      </c>
      <c r="AK1369" s="29">
        <v>34799</v>
      </c>
      <c r="AM1369" s="33" t="str">
        <f>IF(ISBLANK(AL1370),"",Short2[[#This Row],[Adj Close]]/AL1370-1)</f>
        <v/>
      </c>
    </row>
    <row r="1370" spans="1:39" x14ac:dyDescent="0.25">
      <c r="A1370" s="37">
        <v>34792</v>
      </c>
      <c r="B1370" s="39">
        <v>506.42001299999998</v>
      </c>
      <c r="C1370" s="36">
        <f>IF(ISBLANK(B1371), "", GSPC[[#This Row],[Adj Close]]/B1371-1)</f>
        <v>1.1403850737222498E-2</v>
      </c>
      <c r="D1370" s="37">
        <v>34792</v>
      </c>
      <c r="E1370"/>
      <c r="F1370" s="36" t="str">
        <f>IF(ISBLANK(E1371), "", Long0[[#This Row],[Adj Close]]/E1371-1)</f>
        <v/>
      </c>
      <c r="J1370" s="37">
        <v>34792</v>
      </c>
      <c r="K1370"/>
      <c r="L1370" s="36" t="str">
        <f>IF(ISBLANK(K1371),"",Long2[[#This Row],[Adj Close]]/K1371-1)</f>
        <v/>
      </c>
      <c r="M1370" s="29">
        <v>34792</v>
      </c>
      <c r="O1370" s="33" t="str">
        <f>IF(ISBLANK(N1371),"",Long3[[#This Row],[Adj Close]]/N1371-1)</f>
        <v/>
      </c>
      <c r="AH1370" s="37">
        <v>34792</v>
      </c>
      <c r="AJ1370" s="36" t="str">
        <f>IF(ISBLANK(AI1371),"",Short1[[#This Row],[Adj Close]]/AI1371-1)</f>
        <v/>
      </c>
      <c r="AK1370" s="29">
        <v>34792</v>
      </c>
      <c r="AM1370" s="33" t="str">
        <f>IF(ISBLANK(AL1371),"",Short2[[#This Row],[Adj Close]]/AL1371-1)</f>
        <v/>
      </c>
    </row>
    <row r="1371" spans="1:39" x14ac:dyDescent="0.25">
      <c r="A1371" s="37">
        <v>34785</v>
      </c>
      <c r="B1371" s="39">
        <v>500.709991</v>
      </c>
      <c r="C1371" s="36">
        <f>IF(ISBLANK(B1372), "", GSPC[[#This Row],[Adj Close]]/B1372-1)</f>
        <v>-5.1901311352176016E-4</v>
      </c>
      <c r="D1371" s="37">
        <v>34785</v>
      </c>
      <c r="E1371"/>
      <c r="F1371" s="36" t="str">
        <f>IF(ISBLANK(E1372), "", Long0[[#This Row],[Adj Close]]/E1372-1)</f>
        <v/>
      </c>
      <c r="J1371" s="37">
        <v>34785</v>
      </c>
      <c r="K1371"/>
      <c r="L1371" s="36" t="str">
        <f>IF(ISBLANK(K1372),"",Long2[[#This Row],[Adj Close]]/K1372-1)</f>
        <v/>
      </c>
      <c r="M1371" s="29">
        <v>34785</v>
      </c>
      <c r="O1371" s="33" t="str">
        <f>IF(ISBLANK(N1372),"",Long3[[#This Row],[Adj Close]]/N1372-1)</f>
        <v/>
      </c>
      <c r="AH1371" s="37">
        <v>34785</v>
      </c>
      <c r="AJ1371" s="36" t="str">
        <f>IF(ISBLANK(AI1372),"",Short1[[#This Row],[Adj Close]]/AI1372-1)</f>
        <v/>
      </c>
      <c r="AK1371" s="29">
        <v>34785</v>
      </c>
      <c r="AM1371" s="33" t="str">
        <f>IF(ISBLANK(AL1372),"",Short2[[#This Row],[Adj Close]]/AL1372-1)</f>
        <v/>
      </c>
    </row>
    <row r="1372" spans="1:39" x14ac:dyDescent="0.25">
      <c r="A1372" s="37">
        <v>34778</v>
      </c>
      <c r="B1372" s="39">
        <v>500.97000100000002</v>
      </c>
      <c r="C1372" s="36">
        <f>IF(ISBLANK(B1373), "", GSPC[[#This Row],[Adj Close]]/B1373-1)</f>
        <v>1.0998571442089711E-2</v>
      </c>
      <c r="D1372" s="37">
        <v>34778</v>
      </c>
      <c r="E1372"/>
      <c r="F1372" s="36" t="str">
        <f>IF(ISBLANK(E1373), "", Long0[[#This Row],[Adj Close]]/E1373-1)</f>
        <v/>
      </c>
      <c r="J1372" s="37">
        <v>34778</v>
      </c>
      <c r="K1372"/>
      <c r="L1372" s="36" t="str">
        <f>IF(ISBLANK(K1373),"",Long2[[#This Row],[Adj Close]]/K1373-1)</f>
        <v/>
      </c>
      <c r="M1372" s="29">
        <v>34778</v>
      </c>
      <c r="O1372" s="33" t="str">
        <f>IF(ISBLANK(N1373),"",Long3[[#This Row],[Adj Close]]/N1373-1)</f>
        <v/>
      </c>
      <c r="AH1372" s="37">
        <v>34778</v>
      </c>
      <c r="AJ1372" s="36" t="str">
        <f>IF(ISBLANK(AI1373),"",Short1[[#This Row],[Adj Close]]/AI1373-1)</f>
        <v/>
      </c>
      <c r="AK1372" s="29">
        <v>34778</v>
      </c>
      <c r="AM1372" s="33" t="str">
        <f>IF(ISBLANK(AL1373),"",Short2[[#This Row],[Adj Close]]/AL1373-1)</f>
        <v/>
      </c>
    </row>
    <row r="1373" spans="1:39" x14ac:dyDescent="0.25">
      <c r="A1373" s="37">
        <v>34771</v>
      </c>
      <c r="B1373" s="39">
        <v>495.51998900000001</v>
      </c>
      <c r="C1373" s="36">
        <f>IF(ISBLANK(B1374), "", GSPC[[#This Row],[Adj Close]]/B1374-1)</f>
        <v>1.2153485538177744E-2</v>
      </c>
      <c r="D1373" s="37">
        <v>34771</v>
      </c>
      <c r="E1373"/>
      <c r="F1373" s="36" t="str">
        <f>IF(ISBLANK(E1374), "", Long0[[#This Row],[Adj Close]]/E1374-1)</f>
        <v/>
      </c>
      <c r="J1373" s="37">
        <v>34771</v>
      </c>
      <c r="K1373"/>
      <c r="L1373" s="36" t="str">
        <f>IF(ISBLANK(K1374),"",Long2[[#This Row],[Adj Close]]/K1374-1)</f>
        <v/>
      </c>
      <c r="M1373" s="29">
        <v>34771</v>
      </c>
      <c r="O1373" s="33" t="str">
        <f>IF(ISBLANK(N1374),"",Long3[[#This Row],[Adj Close]]/N1374-1)</f>
        <v/>
      </c>
      <c r="AH1373" s="37">
        <v>34771</v>
      </c>
      <c r="AJ1373" s="36" t="str">
        <f>IF(ISBLANK(AI1374),"",Short1[[#This Row],[Adj Close]]/AI1374-1)</f>
        <v/>
      </c>
      <c r="AK1373" s="29">
        <v>34771</v>
      </c>
      <c r="AM1373" s="33" t="str">
        <f>IF(ISBLANK(AL1374),"",Short2[[#This Row],[Adj Close]]/AL1374-1)</f>
        <v/>
      </c>
    </row>
    <row r="1374" spans="1:39" x14ac:dyDescent="0.25">
      <c r="A1374" s="37">
        <v>34764</v>
      </c>
      <c r="B1374" s="39">
        <v>489.57000699999998</v>
      </c>
      <c r="C1374" s="36">
        <f>IF(ISBLANK(B1375), "", GSPC[[#This Row],[Adj Close]]/B1375-1)</f>
        <v>8.549284926165468E-3</v>
      </c>
      <c r="D1374" s="37">
        <v>34764</v>
      </c>
      <c r="E1374"/>
      <c r="F1374" s="36" t="str">
        <f>IF(ISBLANK(E1375), "", Long0[[#This Row],[Adj Close]]/E1375-1)</f>
        <v/>
      </c>
      <c r="J1374" s="37">
        <v>34764</v>
      </c>
      <c r="K1374"/>
      <c r="L1374" s="36" t="str">
        <f>IF(ISBLANK(K1375),"",Long2[[#This Row],[Adj Close]]/K1375-1)</f>
        <v/>
      </c>
      <c r="M1374" s="29">
        <v>34764</v>
      </c>
      <c r="O1374" s="33" t="str">
        <f>IF(ISBLANK(N1375),"",Long3[[#This Row],[Adj Close]]/N1375-1)</f>
        <v/>
      </c>
      <c r="AH1374" s="37">
        <v>34764</v>
      </c>
      <c r="AJ1374" s="36" t="str">
        <f>IF(ISBLANK(AI1375),"",Short1[[#This Row],[Adj Close]]/AI1375-1)</f>
        <v/>
      </c>
      <c r="AK1374" s="29">
        <v>34764</v>
      </c>
      <c r="AM1374" s="33" t="str">
        <f>IF(ISBLANK(AL1375),"",Short2[[#This Row],[Adj Close]]/AL1375-1)</f>
        <v/>
      </c>
    </row>
    <row r="1375" spans="1:39" x14ac:dyDescent="0.25">
      <c r="A1375" s="37">
        <v>34757</v>
      </c>
      <c r="B1375" s="39">
        <v>485.42001299999998</v>
      </c>
      <c r="C1375" s="36">
        <f>IF(ISBLANK(B1376), "", GSPC[[#This Row],[Adj Close]]/B1376-1)</f>
        <v>-5.5109956416892203E-3</v>
      </c>
      <c r="D1375" s="37">
        <v>34757</v>
      </c>
      <c r="E1375"/>
      <c r="F1375" s="36" t="str">
        <f>IF(ISBLANK(E1376), "", Long0[[#This Row],[Adj Close]]/E1376-1)</f>
        <v/>
      </c>
      <c r="J1375" s="37">
        <v>34757</v>
      </c>
      <c r="K1375"/>
      <c r="L1375" s="36" t="str">
        <f>IF(ISBLANK(K1376),"",Long2[[#This Row],[Adj Close]]/K1376-1)</f>
        <v/>
      </c>
      <c r="M1375" s="29">
        <v>34757</v>
      </c>
      <c r="O1375" s="33" t="str">
        <f>IF(ISBLANK(N1376),"",Long3[[#This Row],[Adj Close]]/N1376-1)</f>
        <v/>
      </c>
      <c r="AH1375" s="37">
        <v>34757</v>
      </c>
      <c r="AJ1375" s="36" t="str">
        <f>IF(ISBLANK(AI1376),"",Short1[[#This Row],[Adj Close]]/AI1376-1)</f>
        <v/>
      </c>
      <c r="AK1375" s="29">
        <v>34757</v>
      </c>
      <c r="AM1375" s="33" t="str">
        <f>IF(ISBLANK(AL1376),"",Short2[[#This Row],[Adj Close]]/AL1376-1)</f>
        <v/>
      </c>
    </row>
    <row r="1376" spans="1:39" x14ac:dyDescent="0.25">
      <c r="A1376" s="37">
        <v>34750</v>
      </c>
      <c r="B1376" s="39">
        <v>488.10998499999999</v>
      </c>
      <c r="C1376" s="36">
        <f>IF(ISBLANK(B1377), "", GSPC[[#This Row],[Adj Close]]/B1377-1)</f>
        <v>1.2739348895700164E-2</v>
      </c>
      <c r="D1376" s="37">
        <v>34750</v>
      </c>
      <c r="E1376"/>
      <c r="F1376" s="36" t="str">
        <f>IF(ISBLANK(E1377), "", Long0[[#This Row],[Adj Close]]/E1377-1)</f>
        <v/>
      </c>
      <c r="J1376" s="37">
        <v>34750</v>
      </c>
      <c r="K1376"/>
      <c r="L1376" s="36" t="str">
        <f>IF(ISBLANK(K1377),"",Long2[[#This Row],[Adj Close]]/K1377-1)</f>
        <v/>
      </c>
      <c r="M1376" s="29">
        <v>34750</v>
      </c>
      <c r="O1376" s="33" t="str">
        <f>IF(ISBLANK(N1377),"",Long3[[#This Row],[Adj Close]]/N1377-1)</f>
        <v/>
      </c>
      <c r="AH1376" s="37">
        <v>34750</v>
      </c>
      <c r="AJ1376" s="36" t="str">
        <f>IF(ISBLANK(AI1377),"",Short1[[#This Row],[Adj Close]]/AI1377-1)</f>
        <v/>
      </c>
      <c r="AK1376" s="29">
        <v>34750</v>
      </c>
      <c r="AM1376" s="33" t="str">
        <f>IF(ISBLANK(AL1377),"",Short2[[#This Row],[Adj Close]]/AL1377-1)</f>
        <v/>
      </c>
    </row>
    <row r="1377" spans="1:39" x14ac:dyDescent="0.25">
      <c r="A1377" s="37">
        <v>34743</v>
      </c>
      <c r="B1377" s="39">
        <v>481.97000100000002</v>
      </c>
      <c r="C1377" s="36">
        <f>IF(ISBLANK(B1378), "", GSPC[[#This Row],[Adj Close]]/B1378-1)</f>
        <v>1.0592988192865693E-3</v>
      </c>
      <c r="D1377" s="37">
        <v>34743</v>
      </c>
      <c r="E1377"/>
      <c r="F1377" s="36" t="str">
        <f>IF(ISBLANK(E1378), "", Long0[[#This Row],[Adj Close]]/E1378-1)</f>
        <v/>
      </c>
      <c r="J1377" s="37">
        <v>34743</v>
      </c>
      <c r="K1377"/>
      <c r="L1377" s="36" t="str">
        <f>IF(ISBLANK(K1378),"",Long2[[#This Row],[Adj Close]]/K1378-1)</f>
        <v/>
      </c>
      <c r="M1377" s="29">
        <v>34743</v>
      </c>
      <c r="O1377" s="33" t="str">
        <f>IF(ISBLANK(N1378),"",Long3[[#This Row],[Adj Close]]/N1378-1)</f>
        <v/>
      </c>
      <c r="AH1377" s="37">
        <v>34743</v>
      </c>
      <c r="AJ1377" s="36" t="str">
        <f>IF(ISBLANK(AI1378),"",Short1[[#This Row],[Adj Close]]/AI1378-1)</f>
        <v/>
      </c>
      <c r="AK1377" s="29">
        <v>34743</v>
      </c>
      <c r="AM1377" s="33" t="str">
        <f>IF(ISBLANK(AL1378),"",Short2[[#This Row],[Adj Close]]/AL1378-1)</f>
        <v/>
      </c>
    </row>
    <row r="1378" spans="1:39" x14ac:dyDescent="0.25">
      <c r="A1378" s="37">
        <v>34736</v>
      </c>
      <c r="B1378" s="39">
        <v>481.459991</v>
      </c>
      <c r="C1378" s="36">
        <f>IF(ISBLANK(B1379), "", GSPC[[#This Row],[Adj Close]]/B1379-1)</f>
        <v>5.8706717543592912E-3</v>
      </c>
      <c r="D1378" s="37">
        <v>34736</v>
      </c>
      <c r="E1378"/>
      <c r="F1378" s="36" t="str">
        <f>IF(ISBLANK(E1379), "", Long0[[#This Row],[Adj Close]]/E1379-1)</f>
        <v/>
      </c>
      <c r="J1378" s="37">
        <v>34736</v>
      </c>
      <c r="K1378"/>
      <c r="L1378" s="36" t="str">
        <f>IF(ISBLANK(K1379),"",Long2[[#This Row],[Adj Close]]/K1379-1)</f>
        <v/>
      </c>
      <c r="M1378" s="29">
        <v>34736</v>
      </c>
      <c r="O1378" s="33" t="str">
        <f>IF(ISBLANK(N1379),"",Long3[[#This Row],[Adj Close]]/N1379-1)</f>
        <v/>
      </c>
      <c r="AH1378" s="37">
        <v>34736</v>
      </c>
      <c r="AJ1378" s="36" t="str">
        <f>IF(ISBLANK(AI1379),"",Short1[[#This Row],[Adj Close]]/AI1379-1)</f>
        <v/>
      </c>
      <c r="AK1378" s="29">
        <v>34736</v>
      </c>
      <c r="AM1378" s="33" t="str">
        <f>IF(ISBLANK(AL1379),"",Short2[[#This Row],[Adj Close]]/AL1379-1)</f>
        <v/>
      </c>
    </row>
    <row r="1379" spans="1:39" x14ac:dyDescent="0.25">
      <c r="A1379" s="37">
        <v>34729</v>
      </c>
      <c r="B1379" s="39">
        <v>478.64999399999999</v>
      </c>
      <c r="C1379" s="36">
        <f>IF(ISBLANK(B1380), "", GSPC[[#This Row],[Adj Close]]/B1380-1)</f>
        <v>1.7559851902893886E-2</v>
      </c>
      <c r="D1379" s="37">
        <v>34729</v>
      </c>
      <c r="E1379"/>
      <c r="F1379" s="36" t="str">
        <f>IF(ISBLANK(E1380), "", Long0[[#This Row],[Adj Close]]/E1380-1)</f>
        <v/>
      </c>
      <c r="J1379" s="37">
        <v>34729</v>
      </c>
      <c r="K1379"/>
      <c r="L1379" s="36" t="str">
        <f>IF(ISBLANK(K1380),"",Long2[[#This Row],[Adj Close]]/K1380-1)</f>
        <v/>
      </c>
      <c r="M1379" s="29">
        <v>34729</v>
      </c>
      <c r="O1379" s="33" t="str">
        <f>IF(ISBLANK(N1380),"",Long3[[#This Row],[Adj Close]]/N1380-1)</f>
        <v/>
      </c>
      <c r="AH1379" s="37">
        <v>34729</v>
      </c>
      <c r="AJ1379" s="36" t="str">
        <f>IF(ISBLANK(AI1380),"",Short1[[#This Row],[Adj Close]]/AI1380-1)</f>
        <v/>
      </c>
      <c r="AK1379" s="29">
        <v>34729</v>
      </c>
      <c r="AM1379" s="33" t="str">
        <f>IF(ISBLANK(AL1380),"",Short2[[#This Row],[Adj Close]]/AL1380-1)</f>
        <v/>
      </c>
    </row>
    <row r="1380" spans="1:39" x14ac:dyDescent="0.25">
      <c r="A1380" s="37">
        <v>34722</v>
      </c>
      <c r="B1380" s="39">
        <v>470.39001500000001</v>
      </c>
      <c r="C1380" s="36">
        <f>IF(ISBLANK(B1381), "", GSPC[[#This Row],[Adj Close]]/B1381-1)</f>
        <v>1.2070261224816692E-2</v>
      </c>
      <c r="D1380" s="37">
        <v>34722</v>
      </c>
      <c r="E1380"/>
      <c r="F1380" s="36" t="str">
        <f>IF(ISBLANK(E1381), "", Long0[[#This Row],[Adj Close]]/E1381-1)</f>
        <v/>
      </c>
      <c r="J1380" s="37">
        <v>34722</v>
      </c>
      <c r="K1380"/>
      <c r="L1380" s="36" t="str">
        <f>IF(ISBLANK(K1381),"",Long2[[#This Row],[Adj Close]]/K1381-1)</f>
        <v/>
      </c>
      <c r="M1380" s="29">
        <v>34722</v>
      </c>
      <c r="O1380" s="33" t="str">
        <f>IF(ISBLANK(N1381),"",Long3[[#This Row],[Adj Close]]/N1381-1)</f>
        <v/>
      </c>
      <c r="AH1380" s="37">
        <v>34722</v>
      </c>
      <c r="AJ1380" s="36" t="str">
        <f>IF(ISBLANK(AI1381),"",Short1[[#This Row],[Adj Close]]/AI1381-1)</f>
        <v/>
      </c>
      <c r="AK1380" s="29">
        <v>34722</v>
      </c>
      <c r="AM1380" s="33" t="str">
        <f>IF(ISBLANK(AL1381),"",Short2[[#This Row],[Adj Close]]/AL1381-1)</f>
        <v/>
      </c>
    </row>
    <row r="1381" spans="1:39" x14ac:dyDescent="0.25">
      <c r="A1381" s="37">
        <v>34715</v>
      </c>
      <c r="B1381" s="39">
        <v>464.77999899999998</v>
      </c>
      <c r="C1381" s="36">
        <f>IF(ISBLANK(B1382), "", GSPC[[#This Row],[Adj Close]]/B1382-1)</f>
        <v>-2.5538167638393672E-3</v>
      </c>
      <c r="D1381" s="37">
        <v>34715</v>
      </c>
      <c r="E1381"/>
      <c r="F1381" s="36" t="str">
        <f>IF(ISBLANK(E1382), "", Long0[[#This Row],[Adj Close]]/E1382-1)</f>
        <v/>
      </c>
      <c r="J1381" s="37">
        <v>34715</v>
      </c>
      <c r="K1381"/>
      <c r="L1381" s="36" t="str">
        <f>IF(ISBLANK(K1382),"",Long2[[#This Row],[Adj Close]]/K1382-1)</f>
        <v/>
      </c>
      <c r="M1381" s="29">
        <v>34715</v>
      </c>
      <c r="O1381" s="33" t="str">
        <f>IF(ISBLANK(N1382),"",Long3[[#This Row],[Adj Close]]/N1382-1)</f>
        <v/>
      </c>
      <c r="AH1381" s="37">
        <v>34715</v>
      </c>
      <c r="AJ1381" s="36" t="str">
        <f>IF(ISBLANK(AI1382),"",Short1[[#This Row],[Adj Close]]/AI1382-1)</f>
        <v/>
      </c>
      <c r="AK1381" s="29">
        <v>34715</v>
      </c>
      <c r="AM1381" s="33" t="str">
        <f>IF(ISBLANK(AL1382),"",Short2[[#This Row],[Adj Close]]/AL1382-1)</f>
        <v/>
      </c>
    </row>
    <row r="1382" spans="1:39" x14ac:dyDescent="0.25">
      <c r="A1382" s="37">
        <v>34708</v>
      </c>
      <c r="B1382" s="39">
        <v>465.97000100000002</v>
      </c>
      <c r="C1382" s="36">
        <f>IF(ISBLANK(B1383), "", GSPC[[#This Row],[Adj Close]]/B1383-1)</f>
        <v>1.1483042633457785E-2</v>
      </c>
      <c r="D1382" s="37">
        <v>34708</v>
      </c>
      <c r="E1382"/>
      <c r="F1382" s="36" t="str">
        <f>IF(ISBLANK(E1383), "", Long0[[#This Row],[Adj Close]]/E1383-1)</f>
        <v/>
      </c>
      <c r="J1382" s="37">
        <v>34708</v>
      </c>
      <c r="K1382"/>
      <c r="L1382" s="36" t="str">
        <f>IF(ISBLANK(K1383),"",Long2[[#This Row],[Adj Close]]/K1383-1)</f>
        <v/>
      </c>
      <c r="M1382" s="29">
        <v>34708</v>
      </c>
      <c r="O1382" s="33" t="str">
        <f>IF(ISBLANK(N1383),"",Long3[[#This Row],[Adj Close]]/N1383-1)</f>
        <v/>
      </c>
      <c r="AH1382" s="37">
        <v>34708</v>
      </c>
      <c r="AJ1382" s="36" t="str">
        <f>IF(ISBLANK(AI1383),"",Short1[[#This Row],[Adj Close]]/AI1383-1)</f>
        <v/>
      </c>
      <c r="AK1382" s="29">
        <v>34708</v>
      </c>
      <c r="AM1382" s="33" t="str">
        <f>IF(ISBLANK(AL1383),"",Short2[[#This Row],[Adj Close]]/AL1383-1)</f>
        <v/>
      </c>
    </row>
    <row r="1383" spans="1:39" x14ac:dyDescent="0.25">
      <c r="A1383" s="37">
        <v>34701</v>
      </c>
      <c r="B1383" s="39">
        <v>460.67999300000002</v>
      </c>
      <c r="C1383" s="36">
        <f>IF(ISBLANK(B1384), "", GSPC[[#This Row],[Adj Close]]/B1384-1)</f>
        <v>3.0700982728484316E-3</v>
      </c>
      <c r="D1383" s="37">
        <v>34701</v>
      </c>
      <c r="E1383"/>
      <c r="F1383" s="36" t="str">
        <f>IF(ISBLANK(E1384), "", Long0[[#This Row],[Adj Close]]/E1384-1)</f>
        <v/>
      </c>
      <c r="J1383" s="37">
        <v>34701</v>
      </c>
      <c r="K1383"/>
      <c r="L1383" s="36" t="str">
        <f>IF(ISBLANK(K1384),"",Long2[[#This Row],[Adj Close]]/K1384-1)</f>
        <v/>
      </c>
      <c r="M1383" s="29">
        <v>34701</v>
      </c>
      <c r="O1383" s="33" t="str">
        <f>IF(ISBLANK(N1384),"",Long3[[#This Row],[Adj Close]]/N1384-1)</f>
        <v/>
      </c>
      <c r="AH1383" s="37">
        <v>34701</v>
      </c>
      <c r="AJ1383" s="36" t="str">
        <f>IF(ISBLANK(AI1384),"",Short1[[#This Row],[Adj Close]]/AI1384-1)</f>
        <v/>
      </c>
      <c r="AK1383" s="29">
        <v>34701</v>
      </c>
      <c r="AM1383" s="33" t="str">
        <f>IF(ISBLANK(AL1384),"",Short2[[#This Row],[Adj Close]]/AL1384-1)</f>
        <v/>
      </c>
    </row>
    <row r="1384" spans="1:39" x14ac:dyDescent="0.25">
      <c r="A1384" s="37">
        <v>34694</v>
      </c>
      <c r="B1384" s="39">
        <v>459.26998900000001</v>
      </c>
      <c r="C1384" s="36">
        <f>IF(ISBLANK(B1385), "", GSPC[[#This Row],[Adj Close]]/B1385-1)</f>
        <v>-1.2178370611571898E-3</v>
      </c>
      <c r="D1384" s="37">
        <v>34694</v>
      </c>
      <c r="E1384"/>
      <c r="F1384" s="36" t="str">
        <f>IF(ISBLANK(E1385), "", Long0[[#This Row],[Adj Close]]/E1385-1)</f>
        <v/>
      </c>
      <c r="J1384" s="37">
        <v>34694</v>
      </c>
      <c r="K1384"/>
      <c r="L1384" s="36" t="str">
        <f>IF(ISBLANK(K1385),"",Long2[[#This Row],[Adj Close]]/K1385-1)</f>
        <v/>
      </c>
      <c r="M1384" s="29">
        <v>34694</v>
      </c>
      <c r="O1384" s="33" t="str">
        <f>IF(ISBLANK(N1385),"",Long3[[#This Row],[Adj Close]]/N1385-1)</f>
        <v/>
      </c>
      <c r="AH1384" s="37">
        <v>34694</v>
      </c>
      <c r="AJ1384" s="36" t="str">
        <f>IF(ISBLANK(AI1385),"",Short1[[#This Row],[Adj Close]]/AI1385-1)</f>
        <v/>
      </c>
      <c r="AK1384" s="29">
        <v>34694</v>
      </c>
      <c r="AM1384" s="33" t="str">
        <f>IF(ISBLANK(AL1385),"",Short2[[#This Row],[Adj Close]]/AL1385-1)</f>
        <v/>
      </c>
    </row>
    <row r="1385" spans="1:39" x14ac:dyDescent="0.25">
      <c r="A1385" s="37">
        <v>34687</v>
      </c>
      <c r="B1385" s="39">
        <v>459.82998700000002</v>
      </c>
      <c r="C1385" s="36">
        <f>IF(ISBLANK(B1386), "", GSPC[[#This Row],[Adj Close]]/B1386-1)</f>
        <v>2.2449848015253515E-3</v>
      </c>
      <c r="D1385" s="37">
        <v>34687</v>
      </c>
      <c r="E1385"/>
      <c r="F1385" s="36" t="str">
        <f>IF(ISBLANK(E1386), "", Long0[[#This Row],[Adj Close]]/E1386-1)</f>
        <v/>
      </c>
      <c r="J1385" s="37">
        <v>34687</v>
      </c>
      <c r="K1385"/>
      <c r="L1385" s="36" t="str">
        <f>IF(ISBLANK(K1386),"",Long2[[#This Row],[Adj Close]]/K1386-1)</f>
        <v/>
      </c>
      <c r="M1385" s="29">
        <v>34687</v>
      </c>
      <c r="O1385" s="33" t="str">
        <f>IF(ISBLANK(N1386),"",Long3[[#This Row],[Adj Close]]/N1386-1)</f>
        <v/>
      </c>
      <c r="AH1385" s="37">
        <v>34687</v>
      </c>
      <c r="AJ1385" s="36" t="str">
        <f>IF(ISBLANK(AI1386),"",Short1[[#This Row],[Adj Close]]/AI1386-1)</f>
        <v/>
      </c>
      <c r="AK1385" s="29">
        <v>34687</v>
      </c>
      <c r="AM1385" s="33" t="str">
        <f>IF(ISBLANK(AL1386),"",Short2[[#This Row],[Adj Close]]/AL1386-1)</f>
        <v/>
      </c>
    </row>
    <row r="1386" spans="1:39" x14ac:dyDescent="0.25">
      <c r="A1386" s="37">
        <v>34680</v>
      </c>
      <c r="B1386" s="39">
        <v>458.79998799999998</v>
      </c>
      <c r="C1386" s="36">
        <f>IF(ISBLANK(B1387), "", GSPC[[#This Row],[Adj Close]]/B1387-1)</f>
        <v>2.6490060046560071E-2</v>
      </c>
      <c r="D1386" s="37">
        <v>34680</v>
      </c>
      <c r="E1386"/>
      <c r="F1386" s="36" t="str">
        <f>IF(ISBLANK(E1387), "", Long0[[#This Row],[Adj Close]]/E1387-1)</f>
        <v/>
      </c>
      <c r="J1386" s="37">
        <v>34680</v>
      </c>
      <c r="K1386"/>
      <c r="L1386" s="36" t="str">
        <f>IF(ISBLANK(K1387),"",Long2[[#This Row],[Adj Close]]/K1387-1)</f>
        <v/>
      </c>
      <c r="M1386" s="29">
        <v>34680</v>
      </c>
      <c r="O1386" s="33" t="str">
        <f>IF(ISBLANK(N1387),"",Long3[[#This Row],[Adj Close]]/N1387-1)</f>
        <v/>
      </c>
      <c r="AH1386" s="37">
        <v>34680</v>
      </c>
      <c r="AJ1386" s="36" t="str">
        <f>IF(ISBLANK(AI1387),"",Short1[[#This Row],[Adj Close]]/AI1387-1)</f>
        <v/>
      </c>
      <c r="AK1386" s="29">
        <v>34680</v>
      </c>
      <c r="AM1386" s="33" t="str">
        <f>IF(ISBLANK(AL1387),"",Short2[[#This Row],[Adj Close]]/AL1387-1)</f>
        <v/>
      </c>
    </row>
    <row r="1387" spans="1:39" x14ac:dyDescent="0.25">
      <c r="A1387" s="37">
        <v>34673</v>
      </c>
      <c r="B1387" s="39">
        <v>446.959991</v>
      </c>
      <c r="C1387" s="36">
        <f>IF(ISBLANK(B1388), "", GSPC[[#This Row],[Adj Close]]/B1388-1)</f>
        <v>-1.3986316275834465E-2</v>
      </c>
      <c r="D1387" s="37">
        <v>34673</v>
      </c>
      <c r="E1387"/>
      <c r="F1387" s="36" t="str">
        <f>IF(ISBLANK(E1388), "", Long0[[#This Row],[Adj Close]]/E1388-1)</f>
        <v/>
      </c>
      <c r="J1387" s="37">
        <v>34673</v>
      </c>
      <c r="K1387"/>
      <c r="L1387" s="36" t="str">
        <f>IF(ISBLANK(K1388),"",Long2[[#This Row],[Adj Close]]/K1388-1)</f>
        <v/>
      </c>
      <c r="M1387" s="29">
        <v>34673</v>
      </c>
      <c r="O1387" s="33" t="str">
        <f>IF(ISBLANK(N1388),"",Long3[[#This Row],[Adj Close]]/N1388-1)</f>
        <v/>
      </c>
      <c r="AH1387" s="37">
        <v>34673</v>
      </c>
      <c r="AJ1387" s="36" t="str">
        <f>IF(ISBLANK(AI1388),"",Short1[[#This Row],[Adj Close]]/AI1388-1)</f>
        <v/>
      </c>
      <c r="AK1387" s="29">
        <v>34673</v>
      </c>
      <c r="AM1387" s="33" t="str">
        <f>IF(ISBLANK(AL1388),"",Short2[[#This Row],[Adj Close]]/AL1388-1)</f>
        <v/>
      </c>
    </row>
    <row r="1388" spans="1:39" x14ac:dyDescent="0.25">
      <c r="A1388" s="37">
        <v>34666</v>
      </c>
      <c r="B1388" s="39">
        <v>453.29998799999998</v>
      </c>
      <c r="C1388" s="36">
        <f>IF(ISBLANK(B1389), "", GSPC[[#This Row],[Adj Close]]/B1389-1)</f>
        <v>2.2330340708454077E-3</v>
      </c>
      <c r="D1388" s="37">
        <v>34666</v>
      </c>
      <c r="E1388"/>
      <c r="F1388" s="36" t="str">
        <f>IF(ISBLANK(E1389), "", Long0[[#This Row],[Adj Close]]/E1389-1)</f>
        <v/>
      </c>
      <c r="J1388" s="37">
        <v>34666</v>
      </c>
      <c r="K1388"/>
      <c r="L1388" s="36" t="str">
        <f>IF(ISBLANK(K1389),"",Long2[[#This Row],[Adj Close]]/K1389-1)</f>
        <v/>
      </c>
      <c r="M1388" s="29">
        <v>34666</v>
      </c>
      <c r="O1388" s="33" t="str">
        <f>IF(ISBLANK(N1389),"",Long3[[#This Row],[Adj Close]]/N1389-1)</f>
        <v/>
      </c>
      <c r="AH1388" s="37">
        <v>34666</v>
      </c>
      <c r="AJ1388" s="36" t="str">
        <f>IF(ISBLANK(AI1389),"",Short1[[#This Row],[Adj Close]]/AI1389-1)</f>
        <v/>
      </c>
      <c r="AK1388" s="29">
        <v>34666</v>
      </c>
      <c r="AM1388" s="33" t="str">
        <f>IF(ISBLANK(AL1389),"",Short2[[#This Row],[Adj Close]]/AL1389-1)</f>
        <v/>
      </c>
    </row>
    <row r="1389" spans="1:39" x14ac:dyDescent="0.25">
      <c r="A1389" s="37">
        <v>34659</v>
      </c>
      <c r="B1389" s="39">
        <v>452.290009</v>
      </c>
      <c r="C1389" s="36">
        <f>IF(ISBLANK(B1390), "", GSPC[[#This Row],[Adj Close]]/B1390-1)</f>
        <v>-1.9892933408687696E-2</v>
      </c>
      <c r="D1389" s="37">
        <v>34659</v>
      </c>
      <c r="E1389"/>
      <c r="F1389" s="36" t="str">
        <f>IF(ISBLANK(E1390), "", Long0[[#This Row],[Adj Close]]/E1390-1)</f>
        <v/>
      </c>
      <c r="J1389" s="37">
        <v>34659</v>
      </c>
      <c r="K1389"/>
      <c r="L1389" s="36" t="str">
        <f>IF(ISBLANK(K1390),"",Long2[[#This Row],[Adj Close]]/K1390-1)</f>
        <v/>
      </c>
      <c r="M1389" s="29">
        <v>34659</v>
      </c>
      <c r="O1389" s="33" t="str">
        <f>IF(ISBLANK(N1390),"",Long3[[#This Row],[Adj Close]]/N1390-1)</f>
        <v/>
      </c>
      <c r="AH1389" s="37">
        <v>34659</v>
      </c>
      <c r="AJ1389" s="36" t="str">
        <f>IF(ISBLANK(AI1390),"",Short1[[#This Row],[Adj Close]]/AI1390-1)</f>
        <v/>
      </c>
      <c r="AK1389" s="29">
        <v>34659</v>
      </c>
      <c r="AM1389" s="33" t="str">
        <f>IF(ISBLANK(AL1390),"",Short2[[#This Row],[Adj Close]]/AL1390-1)</f>
        <v/>
      </c>
    </row>
    <row r="1390" spans="1:39" x14ac:dyDescent="0.25">
      <c r="A1390" s="37">
        <v>34652</v>
      </c>
      <c r="B1390" s="39">
        <v>461.47000100000002</v>
      </c>
      <c r="C1390" s="36">
        <f>IF(ISBLANK(B1391), "", GSPC[[#This Row],[Adj Close]]/B1391-1)</f>
        <v>-1.9033307852924786E-3</v>
      </c>
      <c r="D1390" s="37">
        <v>34652</v>
      </c>
      <c r="E1390"/>
      <c r="F1390" s="36" t="str">
        <f>IF(ISBLANK(E1391), "", Long0[[#This Row],[Adj Close]]/E1391-1)</f>
        <v/>
      </c>
      <c r="J1390" s="37">
        <v>34652</v>
      </c>
      <c r="K1390"/>
      <c r="L1390" s="36" t="str">
        <f>IF(ISBLANK(K1391),"",Long2[[#This Row],[Adj Close]]/K1391-1)</f>
        <v/>
      </c>
      <c r="M1390" s="29">
        <v>34652</v>
      </c>
      <c r="O1390" s="33" t="str">
        <f>IF(ISBLANK(N1391),"",Long3[[#This Row],[Adj Close]]/N1391-1)</f>
        <v/>
      </c>
      <c r="AH1390" s="37">
        <v>34652</v>
      </c>
      <c r="AJ1390" s="36" t="str">
        <f>IF(ISBLANK(AI1391),"",Short1[[#This Row],[Adj Close]]/AI1391-1)</f>
        <v/>
      </c>
      <c r="AK1390" s="29">
        <v>34652</v>
      </c>
      <c r="AM1390" s="33" t="str">
        <f>IF(ISBLANK(AL1391),"",Short2[[#This Row],[Adj Close]]/AL1391-1)</f>
        <v/>
      </c>
    </row>
    <row r="1391" spans="1:39" x14ac:dyDescent="0.25">
      <c r="A1391" s="37">
        <v>34645</v>
      </c>
      <c r="B1391" s="39">
        <v>462.35000600000001</v>
      </c>
      <c r="C1391" s="36">
        <f>IF(ISBLANK(B1392), "", GSPC[[#This Row],[Adj Close]]/B1392-1)</f>
        <v>1.514385224354875E-4</v>
      </c>
      <c r="D1391" s="37">
        <v>34645</v>
      </c>
      <c r="E1391"/>
      <c r="F1391" s="36" t="str">
        <f>IF(ISBLANK(E1392), "", Long0[[#This Row],[Adj Close]]/E1392-1)</f>
        <v/>
      </c>
      <c r="J1391" s="37">
        <v>34645</v>
      </c>
      <c r="K1391"/>
      <c r="L1391" s="36" t="str">
        <f>IF(ISBLANK(K1392),"",Long2[[#This Row],[Adj Close]]/K1392-1)</f>
        <v/>
      </c>
      <c r="M1391" s="29">
        <v>34645</v>
      </c>
      <c r="O1391" s="33" t="str">
        <f>IF(ISBLANK(N1392),"",Long3[[#This Row],[Adj Close]]/N1392-1)</f>
        <v/>
      </c>
      <c r="AH1391" s="37">
        <v>34645</v>
      </c>
      <c r="AJ1391" s="36" t="str">
        <f>IF(ISBLANK(AI1392),"",Short1[[#This Row],[Adj Close]]/AI1392-1)</f>
        <v/>
      </c>
      <c r="AK1391" s="29">
        <v>34645</v>
      </c>
      <c r="AM1391" s="33" t="str">
        <f>IF(ISBLANK(AL1392),"",Short2[[#This Row],[Adj Close]]/AL1392-1)</f>
        <v/>
      </c>
    </row>
    <row r="1392" spans="1:39" x14ac:dyDescent="0.25">
      <c r="A1392" s="37">
        <v>34638</v>
      </c>
      <c r="B1392" s="39">
        <v>462.27999899999998</v>
      </c>
      <c r="C1392" s="36">
        <f>IF(ISBLANK(B1393), "", GSPC[[#This Row],[Adj Close]]/B1393-1)</f>
        <v>-2.425225376612028E-2</v>
      </c>
      <c r="D1392" s="37">
        <v>34638</v>
      </c>
      <c r="E1392"/>
      <c r="F1392" s="36" t="str">
        <f>IF(ISBLANK(E1393), "", Long0[[#This Row],[Adj Close]]/E1393-1)</f>
        <v/>
      </c>
      <c r="J1392" s="37">
        <v>34638</v>
      </c>
      <c r="K1392"/>
      <c r="L1392" s="36" t="str">
        <f>IF(ISBLANK(K1393),"",Long2[[#This Row],[Adj Close]]/K1393-1)</f>
        <v/>
      </c>
      <c r="M1392" s="29">
        <v>34638</v>
      </c>
      <c r="O1392" s="33" t="str">
        <f>IF(ISBLANK(N1393),"",Long3[[#This Row],[Adj Close]]/N1393-1)</f>
        <v/>
      </c>
      <c r="AH1392" s="37">
        <v>34638</v>
      </c>
      <c r="AJ1392" s="36" t="str">
        <f>IF(ISBLANK(AI1393),"",Short1[[#This Row],[Adj Close]]/AI1393-1)</f>
        <v/>
      </c>
      <c r="AK1392" s="29">
        <v>34638</v>
      </c>
      <c r="AM1392" s="33" t="str">
        <f>IF(ISBLANK(AL1393),"",Short2[[#This Row],[Adj Close]]/AL1393-1)</f>
        <v/>
      </c>
    </row>
    <row r="1393" spans="1:39" x14ac:dyDescent="0.25">
      <c r="A1393" s="37">
        <v>34631</v>
      </c>
      <c r="B1393" s="39">
        <v>473.76998900000001</v>
      </c>
      <c r="C1393" s="36">
        <f>IF(ISBLANK(B1394), "", GSPC[[#This Row],[Adj Close]]/B1394-1)</f>
        <v>1.910123623541371E-2</v>
      </c>
      <c r="D1393" s="37">
        <v>34631</v>
      </c>
      <c r="E1393"/>
      <c r="F1393" s="36" t="str">
        <f>IF(ISBLANK(E1394), "", Long0[[#This Row],[Adj Close]]/E1394-1)</f>
        <v/>
      </c>
      <c r="J1393" s="37">
        <v>34631</v>
      </c>
      <c r="K1393"/>
      <c r="L1393" s="36" t="str">
        <f>IF(ISBLANK(K1394),"",Long2[[#This Row],[Adj Close]]/K1394-1)</f>
        <v/>
      </c>
      <c r="M1393" s="29">
        <v>34631</v>
      </c>
      <c r="O1393" s="33" t="str">
        <f>IF(ISBLANK(N1394),"",Long3[[#This Row],[Adj Close]]/N1394-1)</f>
        <v/>
      </c>
      <c r="AH1393" s="37">
        <v>34631</v>
      </c>
      <c r="AJ1393" s="36" t="str">
        <f>IF(ISBLANK(AI1394),"",Short1[[#This Row],[Adj Close]]/AI1394-1)</f>
        <v/>
      </c>
      <c r="AK1393" s="29">
        <v>34631</v>
      </c>
      <c r="AM1393" s="33" t="str">
        <f>IF(ISBLANK(AL1394),"",Short2[[#This Row],[Adj Close]]/AL1394-1)</f>
        <v/>
      </c>
    </row>
    <row r="1394" spans="1:39" x14ac:dyDescent="0.25">
      <c r="A1394" s="37">
        <v>34624</v>
      </c>
      <c r="B1394" s="39">
        <v>464.89001500000001</v>
      </c>
      <c r="C1394" s="36">
        <f>IF(ISBLANK(B1395), "", GSPC[[#This Row],[Adj Close]]/B1395-1)</f>
        <v>-8.9746129741042902E-3</v>
      </c>
      <c r="D1394" s="37">
        <v>34624</v>
      </c>
      <c r="E1394"/>
      <c r="F1394" s="36" t="str">
        <f>IF(ISBLANK(E1395), "", Long0[[#This Row],[Adj Close]]/E1395-1)</f>
        <v/>
      </c>
      <c r="J1394" s="37">
        <v>34624</v>
      </c>
      <c r="K1394"/>
      <c r="L1394" s="36" t="str">
        <f>IF(ISBLANK(K1395),"",Long2[[#This Row],[Adj Close]]/K1395-1)</f>
        <v/>
      </c>
      <c r="M1394" s="29">
        <v>34624</v>
      </c>
      <c r="O1394" s="33" t="str">
        <f>IF(ISBLANK(N1395),"",Long3[[#This Row],[Adj Close]]/N1395-1)</f>
        <v/>
      </c>
      <c r="AH1394" s="37">
        <v>34624</v>
      </c>
      <c r="AJ1394" s="36" t="str">
        <f>IF(ISBLANK(AI1395),"",Short1[[#This Row],[Adj Close]]/AI1395-1)</f>
        <v/>
      </c>
      <c r="AK1394" s="29">
        <v>34624</v>
      </c>
      <c r="AM1394" s="33" t="str">
        <f>IF(ISBLANK(AL1395),"",Short2[[#This Row],[Adj Close]]/AL1395-1)</f>
        <v/>
      </c>
    </row>
    <row r="1395" spans="1:39" x14ac:dyDescent="0.25">
      <c r="A1395" s="37">
        <v>34617</v>
      </c>
      <c r="B1395" s="39">
        <v>469.10000600000001</v>
      </c>
      <c r="C1395" s="36">
        <f>IF(ISBLANK(B1396), "", GSPC[[#This Row],[Adj Close]]/B1396-1)</f>
        <v>3.0762469381290236E-2</v>
      </c>
      <c r="D1395" s="37">
        <v>34617</v>
      </c>
      <c r="E1395"/>
      <c r="F1395" s="36" t="str">
        <f>IF(ISBLANK(E1396), "", Long0[[#This Row],[Adj Close]]/E1396-1)</f>
        <v/>
      </c>
      <c r="J1395" s="37">
        <v>34617</v>
      </c>
      <c r="K1395"/>
      <c r="L1395" s="36" t="str">
        <f>IF(ISBLANK(K1396),"",Long2[[#This Row],[Adj Close]]/K1396-1)</f>
        <v/>
      </c>
      <c r="M1395" s="29">
        <v>34617</v>
      </c>
      <c r="O1395" s="33" t="str">
        <f>IF(ISBLANK(N1396),"",Long3[[#This Row],[Adj Close]]/N1396-1)</f>
        <v/>
      </c>
      <c r="AH1395" s="37">
        <v>34617</v>
      </c>
      <c r="AJ1395" s="36" t="str">
        <f>IF(ISBLANK(AI1396),"",Short1[[#This Row],[Adj Close]]/AI1396-1)</f>
        <v/>
      </c>
      <c r="AK1395" s="29">
        <v>34617</v>
      </c>
      <c r="AM1395" s="33" t="str">
        <f>IF(ISBLANK(AL1396),"",Short2[[#This Row],[Adj Close]]/AL1396-1)</f>
        <v/>
      </c>
    </row>
    <row r="1396" spans="1:39" x14ac:dyDescent="0.25">
      <c r="A1396" s="37">
        <v>34610</v>
      </c>
      <c r="B1396" s="39">
        <v>455.10000600000001</v>
      </c>
      <c r="C1396" s="36">
        <f>IF(ISBLANK(B1397), "", GSPC[[#This Row],[Adj Close]]/B1397-1)</f>
        <v>-1.6446554316999817E-2</v>
      </c>
      <c r="D1396" s="37">
        <v>34610</v>
      </c>
      <c r="E1396"/>
      <c r="F1396" s="36" t="str">
        <f>IF(ISBLANK(E1397), "", Long0[[#This Row],[Adj Close]]/E1397-1)</f>
        <v/>
      </c>
      <c r="J1396" s="37">
        <v>34610</v>
      </c>
      <c r="K1396"/>
      <c r="L1396" s="36" t="str">
        <f>IF(ISBLANK(K1397),"",Long2[[#This Row],[Adj Close]]/K1397-1)</f>
        <v/>
      </c>
      <c r="M1396" s="29">
        <v>34610</v>
      </c>
      <c r="O1396" s="33" t="str">
        <f>IF(ISBLANK(N1397),"",Long3[[#This Row],[Adj Close]]/N1397-1)</f>
        <v/>
      </c>
      <c r="AH1396" s="37">
        <v>34610</v>
      </c>
      <c r="AJ1396" s="36" t="str">
        <f>IF(ISBLANK(AI1397),"",Short1[[#This Row],[Adj Close]]/AI1397-1)</f>
        <v/>
      </c>
      <c r="AK1396" s="29">
        <v>34610</v>
      </c>
      <c r="AM1396" s="33" t="str">
        <f>IF(ISBLANK(AL1397),"",Short2[[#This Row],[Adj Close]]/AL1397-1)</f>
        <v/>
      </c>
    </row>
    <row r="1397" spans="1:39" x14ac:dyDescent="0.25">
      <c r="A1397" s="37">
        <v>34603</v>
      </c>
      <c r="B1397" s="39">
        <v>462.709991</v>
      </c>
      <c r="C1397" s="36">
        <f>IF(ISBLANK(B1398), "", GSPC[[#This Row],[Adj Close]]/B1398-1)</f>
        <v>6.6133920291207016E-3</v>
      </c>
      <c r="D1397" s="37">
        <v>34603</v>
      </c>
      <c r="E1397"/>
      <c r="F1397" s="36" t="str">
        <f>IF(ISBLANK(E1398), "", Long0[[#This Row],[Adj Close]]/E1398-1)</f>
        <v/>
      </c>
      <c r="J1397" s="37">
        <v>34603</v>
      </c>
      <c r="K1397"/>
      <c r="L1397" s="36" t="str">
        <f>IF(ISBLANK(K1398),"",Long2[[#This Row],[Adj Close]]/K1398-1)</f>
        <v/>
      </c>
      <c r="M1397" s="29">
        <v>34603</v>
      </c>
      <c r="O1397" s="33" t="str">
        <f>IF(ISBLANK(N1398),"",Long3[[#This Row],[Adj Close]]/N1398-1)</f>
        <v/>
      </c>
      <c r="AH1397" s="37">
        <v>34603</v>
      </c>
      <c r="AJ1397" s="36" t="str">
        <f>IF(ISBLANK(AI1398),"",Short1[[#This Row],[Adj Close]]/AI1398-1)</f>
        <v/>
      </c>
      <c r="AK1397" s="29">
        <v>34603</v>
      </c>
      <c r="AM1397" s="33" t="str">
        <f>IF(ISBLANK(AL1398),"",Short2[[#This Row],[Adj Close]]/AL1398-1)</f>
        <v/>
      </c>
    </row>
    <row r="1398" spans="1:39" x14ac:dyDescent="0.25">
      <c r="A1398" s="37">
        <v>34596</v>
      </c>
      <c r="B1398" s="39">
        <v>459.67001299999998</v>
      </c>
      <c r="C1398" s="36">
        <f>IF(ISBLANK(B1399), "", GSPC[[#This Row],[Adj Close]]/B1399-1)</f>
        <v>-2.4448712729689848E-2</v>
      </c>
      <c r="D1398" s="37">
        <v>34596</v>
      </c>
      <c r="E1398"/>
      <c r="F1398" s="36" t="str">
        <f>IF(ISBLANK(E1399), "", Long0[[#This Row],[Adj Close]]/E1399-1)</f>
        <v/>
      </c>
      <c r="J1398" s="37">
        <v>34596</v>
      </c>
      <c r="K1398"/>
      <c r="L1398" s="36" t="str">
        <f>IF(ISBLANK(K1399),"",Long2[[#This Row],[Adj Close]]/K1399-1)</f>
        <v/>
      </c>
      <c r="M1398" s="29">
        <v>34596</v>
      </c>
      <c r="O1398" s="33" t="str">
        <f>IF(ISBLANK(N1399),"",Long3[[#This Row],[Adj Close]]/N1399-1)</f>
        <v/>
      </c>
      <c r="AH1398" s="37">
        <v>34596</v>
      </c>
      <c r="AJ1398" s="36" t="str">
        <f>IF(ISBLANK(AI1399),"",Short1[[#This Row],[Adj Close]]/AI1399-1)</f>
        <v/>
      </c>
      <c r="AK1398" s="29">
        <v>34596</v>
      </c>
      <c r="AM1398" s="33" t="str">
        <f>IF(ISBLANK(AL1399),"",Short2[[#This Row],[Adj Close]]/AL1399-1)</f>
        <v/>
      </c>
    </row>
    <row r="1399" spans="1:39" x14ac:dyDescent="0.25">
      <c r="A1399" s="37">
        <v>34589</v>
      </c>
      <c r="B1399" s="39">
        <v>471.19000199999999</v>
      </c>
      <c r="C1399" s="36">
        <f>IF(ISBLANK(B1400), "", GSPC[[#This Row],[Adj Close]]/B1400-1)</f>
        <v>6.4291705006709332E-3</v>
      </c>
      <c r="D1399" s="37">
        <v>34589</v>
      </c>
      <c r="E1399"/>
      <c r="F1399" s="36" t="str">
        <f>IF(ISBLANK(E1400), "", Long0[[#This Row],[Adj Close]]/E1400-1)</f>
        <v/>
      </c>
      <c r="J1399" s="37">
        <v>34589</v>
      </c>
      <c r="K1399"/>
      <c r="L1399" s="36" t="str">
        <f>IF(ISBLANK(K1400),"",Long2[[#This Row],[Adj Close]]/K1400-1)</f>
        <v/>
      </c>
      <c r="M1399" s="29">
        <v>34589</v>
      </c>
      <c r="O1399" s="33" t="str">
        <f>IF(ISBLANK(N1400),"",Long3[[#This Row],[Adj Close]]/N1400-1)</f>
        <v/>
      </c>
      <c r="AH1399" s="37">
        <v>34589</v>
      </c>
      <c r="AJ1399" s="36" t="str">
        <f>IF(ISBLANK(AI1400),"",Short1[[#This Row],[Adj Close]]/AI1400-1)</f>
        <v/>
      </c>
      <c r="AK1399" s="29">
        <v>34589</v>
      </c>
      <c r="AM1399" s="33" t="str">
        <f>IF(ISBLANK(AL1400),"",Short2[[#This Row],[Adj Close]]/AL1400-1)</f>
        <v/>
      </c>
    </row>
    <row r="1400" spans="1:39" x14ac:dyDescent="0.25">
      <c r="A1400" s="37">
        <v>34582</v>
      </c>
      <c r="B1400" s="39">
        <v>468.17999300000002</v>
      </c>
      <c r="C1400" s="36">
        <f>IF(ISBLANK(B1401), "", GSPC[[#This Row],[Adj Close]]/B1401-1)</f>
        <v>-5.9661501510891446E-3</v>
      </c>
      <c r="D1400" s="37">
        <v>34582</v>
      </c>
      <c r="E1400"/>
      <c r="F1400" s="36" t="str">
        <f>IF(ISBLANK(E1401), "", Long0[[#This Row],[Adj Close]]/E1401-1)</f>
        <v/>
      </c>
      <c r="J1400" s="37">
        <v>34582</v>
      </c>
      <c r="K1400"/>
      <c r="L1400" s="36" t="str">
        <f>IF(ISBLANK(K1401),"",Long2[[#This Row],[Adj Close]]/K1401-1)</f>
        <v/>
      </c>
      <c r="M1400" s="29">
        <v>34582</v>
      </c>
      <c r="O1400" s="33" t="str">
        <f>IF(ISBLANK(N1401),"",Long3[[#This Row],[Adj Close]]/N1401-1)</f>
        <v/>
      </c>
      <c r="AH1400" s="37">
        <v>34582</v>
      </c>
      <c r="AJ1400" s="36" t="str">
        <f>IF(ISBLANK(AI1401),"",Short1[[#This Row],[Adj Close]]/AI1401-1)</f>
        <v/>
      </c>
      <c r="AK1400" s="29">
        <v>34582</v>
      </c>
      <c r="AM1400" s="33" t="str">
        <f>IF(ISBLANK(AL1401),"",Short2[[#This Row],[Adj Close]]/AL1401-1)</f>
        <v/>
      </c>
    </row>
    <row r="1401" spans="1:39" x14ac:dyDescent="0.25">
      <c r="A1401" s="37">
        <v>34575</v>
      </c>
      <c r="B1401" s="39">
        <v>470.98998999999998</v>
      </c>
      <c r="C1401" s="36">
        <f>IF(ISBLANK(B1402), "", GSPC[[#This Row],[Adj Close]]/B1402-1)</f>
        <v>-5.9307684068578004E-3</v>
      </c>
      <c r="D1401" s="37">
        <v>34575</v>
      </c>
      <c r="E1401"/>
      <c r="F1401" s="36" t="str">
        <f>IF(ISBLANK(E1402), "", Long0[[#This Row],[Adj Close]]/E1402-1)</f>
        <v/>
      </c>
      <c r="J1401" s="37">
        <v>34575</v>
      </c>
      <c r="K1401"/>
      <c r="L1401" s="36" t="str">
        <f>IF(ISBLANK(K1402),"",Long2[[#This Row],[Adj Close]]/K1402-1)</f>
        <v/>
      </c>
      <c r="M1401" s="29">
        <v>34575</v>
      </c>
      <c r="O1401" s="33" t="str">
        <f>IF(ISBLANK(N1402),"",Long3[[#This Row],[Adj Close]]/N1402-1)</f>
        <v/>
      </c>
      <c r="AH1401" s="37">
        <v>34575</v>
      </c>
      <c r="AJ1401" s="36" t="str">
        <f>IF(ISBLANK(AI1402),"",Short1[[#This Row],[Adj Close]]/AI1402-1)</f>
        <v/>
      </c>
      <c r="AK1401" s="29">
        <v>34575</v>
      </c>
      <c r="AM1401" s="33" t="str">
        <f>IF(ISBLANK(AL1402),"",Short2[[#This Row],[Adj Close]]/AL1402-1)</f>
        <v/>
      </c>
    </row>
    <row r="1402" spans="1:39" x14ac:dyDescent="0.25">
      <c r="A1402" s="37">
        <v>34568</v>
      </c>
      <c r="B1402" s="39">
        <v>473.79998799999998</v>
      </c>
      <c r="C1402" s="36">
        <f>IF(ISBLANK(B1403), "", GSPC[[#This Row],[Adj Close]]/B1403-1)</f>
        <v>2.1825386371587374E-2</v>
      </c>
      <c r="D1402" s="37">
        <v>34568</v>
      </c>
      <c r="E1402"/>
      <c r="F1402" s="36" t="str">
        <f>IF(ISBLANK(E1403), "", Long0[[#This Row],[Adj Close]]/E1403-1)</f>
        <v/>
      </c>
      <c r="J1402" s="37">
        <v>34568</v>
      </c>
      <c r="K1402"/>
      <c r="L1402" s="36" t="str">
        <f>IF(ISBLANK(K1403),"",Long2[[#This Row],[Adj Close]]/K1403-1)</f>
        <v/>
      </c>
      <c r="M1402" s="29">
        <v>34568</v>
      </c>
      <c r="O1402" s="33" t="str">
        <f>IF(ISBLANK(N1403),"",Long3[[#This Row],[Adj Close]]/N1403-1)</f>
        <v/>
      </c>
      <c r="AH1402" s="37">
        <v>34568</v>
      </c>
      <c r="AJ1402" s="36" t="str">
        <f>IF(ISBLANK(AI1403),"",Short1[[#This Row],[Adj Close]]/AI1403-1)</f>
        <v/>
      </c>
      <c r="AK1402" s="29">
        <v>34568</v>
      </c>
      <c r="AM1402" s="33" t="str">
        <f>IF(ISBLANK(AL1403),"",Short2[[#This Row],[Adj Close]]/AL1403-1)</f>
        <v/>
      </c>
    </row>
    <row r="1403" spans="1:39" x14ac:dyDescent="0.25">
      <c r="A1403" s="37">
        <v>34561</v>
      </c>
      <c r="B1403" s="39">
        <v>463.67999300000002</v>
      </c>
      <c r="C1403" s="36">
        <f>IF(ISBLANK(B1404), "", GSPC[[#This Row],[Adj Close]]/B1404-1)</f>
        <v>3.7667034516746245E-3</v>
      </c>
      <c r="D1403" s="37">
        <v>34561</v>
      </c>
      <c r="E1403"/>
      <c r="F1403" s="36" t="str">
        <f>IF(ISBLANK(E1404), "", Long0[[#This Row],[Adj Close]]/E1404-1)</f>
        <v/>
      </c>
      <c r="J1403" s="37">
        <v>34561</v>
      </c>
      <c r="K1403"/>
      <c r="L1403" s="36" t="str">
        <f>IF(ISBLANK(K1404),"",Long2[[#This Row],[Adj Close]]/K1404-1)</f>
        <v/>
      </c>
      <c r="M1403" s="29">
        <v>34561</v>
      </c>
      <c r="O1403" s="33" t="str">
        <f>IF(ISBLANK(N1404),"",Long3[[#This Row],[Adj Close]]/N1404-1)</f>
        <v/>
      </c>
      <c r="AH1403" s="37">
        <v>34561</v>
      </c>
      <c r="AJ1403" s="36" t="str">
        <f>IF(ISBLANK(AI1404),"",Short1[[#This Row],[Adj Close]]/AI1404-1)</f>
        <v/>
      </c>
      <c r="AK1403" s="29">
        <v>34561</v>
      </c>
      <c r="AM1403" s="33" t="str">
        <f>IF(ISBLANK(AL1404),"",Short2[[#This Row],[Adj Close]]/AL1404-1)</f>
        <v/>
      </c>
    </row>
    <row r="1404" spans="1:39" x14ac:dyDescent="0.25">
      <c r="A1404" s="37">
        <v>34554</v>
      </c>
      <c r="B1404" s="39">
        <v>461.94000199999999</v>
      </c>
      <c r="C1404" s="36">
        <f>IF(ISBLANK(B1405), "", GSPC[[#This Row],[Adj Close]]/B1405-1)</f>
        <v>1.0610615070210327E-2</v>
      </c>
      <c r="D1404" s="37">
        <v>34554</v>
      </c>
      <c r="E1404"/>
      <c r="F1404" s="36" t="str">
        <f>IF(ISBLANK(E1405), "", Long0[[#This Row],[Adj Close]]/E1405-1)</f>
        <v/>
      </c>
      <c r="J1404" s="37">
        <v>34554</v>
      </c>
      <c r="K1404"/>
      <c r="L1404" s="36" t="str">
        <f>IF(ISBLANK(K1405),"",Long2[[#This Row],[Adj Close]]/K1405-1)</f>
        <v/>
      </c>
      <c r="M1404" s="29">
        <v>34554</v>
      </c>
      <c r="O1404" s="33" t="str">
        <f>IF(ISBLANK(N1405),"",Long3[[#This Row],[Adj Close]]/N1405-1)</f>
        <v/>
      </c>
      <c r="AH1404" s="37">
        <v>34554</v>
      </c>
      <c r="AJ1404" s="36" t="str">
        <f>IF(ISBLANK(AI1405),"",Short1[[#This Row],[Adj Close]]/AI1405-1)</f>
        <v/>
      </c>
      <c r="AK1404" s="29">
        <v>34554</v>
      </c>
      <c r="AM1404" s="33" t="str">
        <f>IF(ISBLANK(AL1405),"",Short2[[#This Row],[Adj Close]]/AL1405-1)</f>
        <v/>
      </c>
    </row>
    <row r="1405" spans="1:39" x14ac:dyDescent="0.25">
      <c r="A1405" s="37">
        <v>34547</v>
      </c>
      <c r="B1405" s="39">
        <v>457.08999599999999</v>
      </c>
      <c r="C1405" s="36">
        <f>IF(ISBLANK(B1406), "", GSPC[[#This Row],[Adj Close]]/B1406-1)</f>
        <v>-2.553166269079532E-3</v>
      </c>
      <c r="D1405" s="37">
        <v>34547</v>
      </c>
      <c r="E1405"/>
      <c r="F1405" s="36" t="str">
        <f>IF(ISBLANK(E1406), "", Long0[[#This Row],[Adj Close]]/E1406-1)</f>
        <v/>
      </c>
      <c r="J1405" s="37">
        <v>34547</v>
      </c>
      <c r="K1405"/>
      <c r="L1405" s="36" t="str">
        <f>IF(ISBLANK(K1406),"",Long2[[#This Row],[Adj Close]]/K1406-1)</f>
        <v/>
      </c>
      <c r="M1405" s="29">
        <v>34547</v>
      </c>
      <c r="O1405" s="33" t="str">
        <f>IF(ISBLANK(N1406),"",Long3[[#This Row],[Adj Close]]/N1406-1)</f>
        <v/>
      </c>
      <c r="AH1405" s="37">
        <v>34547</v>
      </c>
      <c r="AJ1405" s="36" t="str">
        <f>IF(ISBLANK(AI1406),"",Short1[[#This Row],[Adj Close]]/AI1406-1)</f>
        <v/>
      </c>
      <c r="AK1405" s="29">
        <v>34547</v>
      </c>
      <c r="AM1405" s="33" t="str">
        <f>IF(ISBLANK(AL1406),"",Short2[[#This Row],[Adj Close]]/AL1406-1)</f>
        <v/>
      </c>
    </row>
    <row r="1406" spans="1:39" x14ac:dyDescent="0.25">
      <c r="A1406" s="37">
        <v>34540</v>
      </c>
      <c r="B1406" s="39">
        <v>458.26001000000002</v>
      </c>
      <c r="C1406" s="36">
        <f>IF(ISBLANK(B1407), "", GSPC[[#This Row],[Adj Close]]/B1407-1)</f>
        <v>1.1365949042151602E-2</v>
      </c>
      <c r="D1406" s="37">
        <v>34540</v>
      </c>
      <c r="E1406"/>
      <c r="F1406" s="36" t="str">
        <f>IF(ISBLANK(E1407), "", Long0[[#This Row],[Adj Close]]/E1407-1)</f>
        <v/>
      </c>
      <c r="J1406" s="37">
        <v>34540</v>
      </c>
      <c r="K1406"/>
      <c r="L1406" s="36" t="str">
        <f>IF(ISBLANK(K1407),"",Long2[[#This Row],[Adj Close]]/K1407-1)</f>
        <v/>
      </c>
      <c r="M1406" s="29">
        <v>34540</v>
      </c>
      <c r="O1406" s="33" t="str">
        <f>IF(ISBLANK(N1407),"",Long3[[#This Row],[Adj Close]]/N1407-1)</f>
        <v/>
      </c>
      <c r="AH1406" s="37">
        <v>34540</v>
      </c>
      <c r="AJ1406" s="36" t="str">
        <f>IF(ISBLANK(AI1407),"",Short1[[#This Row],[Adj Close]]/AI1407-1)</f>
        <v/>
      </c>
      <c r="AK1406" s="29">
        <v>34540</v>
      </c>
      <c r="AM1406" s="33" t="str">
        <f>IF(ISBLANK(AL1407),"",Short2[[#This Row],[Adj Close]]/AL1407-1)</f>
        <v/>
      </c>
    </row>
    <row r="1407" spans="1:39" x14ac:dyDescent="0.25">
      <c r="A1407" s="37">
        <v>34533</v>
      </c>
      <c r="B1407" s="39">
        <v>453.10998499999999</v>
      </c>
      <c r="C1407" s="36">
        <f>IF(ISBLANK(B1408), "", GSPC[[#This Row],[Adj Close]]/B1408-1)</f>
        <v>-2.3120023576537196E-3</v>
      </c>
      <c r="D1407" s="37">
        <v>34533</v>
      </c>
      <c r="E1407"/>
      <c r="F1407" s="36" t="str">
        <f>IF(ISBLANK(E1408), "", Long0[[#This Row],[Adj Close]]/E1408-1)</f>
        <v/>
      </c>
      <c r="J1407" s="37">
        <v>34533</v>
      </c>
      <c r="K1407"/>
      <c r="L1407" s="36" t="str">
        <f>IF(ISBLANK(K1408),"",Long2[[#This Row],[Adj Close]]/K1408-1)</f>
        <v/>
      </c>
      <c r="M1407" s="29">
        <v>34533</v>
      </c>
      <c r="O1407" s="33" t="str">
        <f>IF(ISBLANK(N1408),"",Long3[[#This Row],[Adj Close]]/N1408-1)</f>
        <v/>
      </c>
      <c r="AH1407" s="37">
        <v>34533</v>
      </c>
      <c r="AJ1407" s="36" t="str">
        <f>IF(ISBLANK(AI1408),"",Short1[[#This Row],[Adj Close]]/AI1408-1)</f>
        <v/>
      </c>
      <c r="AK1407" s="29">
        <v>34533</v>
      </c>
      <c r="AM1407" s="33" t="str">
        <f>IF(ISBLANK(AL1408),"",Short2[[#This Row],[Adj Close]]/AL1408-1)</f>
        <v/>
      </c>
    </row>
    <row r="1408" spans="1:39" x14ac:dyDescent="0.25">
      <c r="A1408" s="37">
        <v>34526</v>
      </c>
      <c r="B1408" s="39">
        <v>454.16000400000001</v>
      </c>
      <c r="C1408" s="36">
        <f>IF(ISBLANK(B1409), "", GSPC[[#This Row],[Adj Close]]/B1409-1)</f>
        <v>1.0254735008468074E-2</v>
      </c>
      <c r="D1408" s="37">
        <v>34526</v>
      </c>
      <c r="E1408"/>
      <c r="F1408" s="36" t="str">
        <f>IF(ISBLANK(E1409), "", Long0[[#This Row],[Adj Close]]/E1409-1)</f>
        <v/>
      </c>
      <c r="J1408" s="37">
        <v>34526</v>
      </c>
      <c r="K1408"/>
      <c r="L1408" s="36" t="str">
        <f>IF(ISBLANK(K1409),"",Long2[[#This Row],[Adj Close]]/K1409-1)</f>
        <v/>
      </c>
      <c r="M1408" s="29">
        <v>34526</v>
      </c>
      <c r="O1408" s="33" t="str">
        <f>IF(ISBLANK(N1409),"",Long3[[#This Row],[Adj Close]]/N1409-1)</f>
        <v/>
      </c>
      <c r="AH1408" s="37">
        <v>34526</v>
      </c>
      <c r="AJ1408" s="36" t="str">
        <f>IF(ISBLANK(AI1409),"",Short1[[#This Row],[Adj Close]]/AI1409-1)</f>
        <v/>
      </c>
      <c r="AK1408" s="29">
        <v>34526</v>
      </c>
      <c r="AM1408" s="33" t="str">
        <f>IF(ISBLANK(AL1409),"",Short2[[#This Row],[Adj Close]]/AL1409-1)</f>
        <v/>
      </c>
    </row>
    <row r="1409" spans="1:39" x14ac:dyDescent="0.25">
      <c r="A1409" s="37">
        <v>34519</v>
      </c>
      <c r="B1409" s="39">
        <v>449.54998799999998</v>
      </c>
      <c r="C1409" s="36">
        <f>IF(ISBLANK(B1410), "", GSPC[[#This Row],[Adj Close]]/B1410-1)</f>
        <v>7.5077900266842246E-3</v>
      </c>
      <c r="D1409" s="37">
        <v>34519</v>
      </c>
      <c r="E1409"/>
      <c r="F1409" s="36" t="str">
        <f>IF(ISBLANK(E1410), "", Long0[[#This Row],[Adj Close]]/E1410-1)</f>
        <v/>
      </c>
      <c r="J1409" s="37">
        <v>34519</v>
      </c>
      <c r="K1409"/>
      <c r="L1409" s="36" t="str">
        <f>IF(ISBLANK(K1410),"",Long2[[#This Row],[Adj Close]]/K1410-1)</f>
        <v/>
      </c>
      <c r="M1409" s="29">
        <v>34519</v>
      </c>
      <c r="O1409" s="33" t="str">
        <f>IF(ISBLANK(N1410),"",Long3[[#This Row],[Adj Close]]/N1410-1)</f>
        <v/>
      </c>
      <c r="AH1409" s="37">
        <v>34519</v>
      </c>
      <c r="AJ1409" s="36" t="str">
        <f>IF(ISBLANK(AI1410),"",Short1[[#This Row],[Adj Close]]/AI1410-1)</f>
        <v/>
      </c>
      <c r="AK1409" s="29">
        <v>34519</v>
      </c>
      <c r="AM1409" s="33" t="str">
        <f>IF(ISBLANK(AL1410),"",Short2[[#This Row],[Adj Close]]/AL1410-1)</f>
        <v/>
      </c>
    </row>
    <row r="1410" spans="1:39" x14ac:dyDescent="0.25">
      <c r="A1410" s="37">
        <v>34512</v>
      </c>
      <c r="B1410" s="39">
        <v>446.20001200000002</v>
      </c>
      <c r="C1410" s="36">
        <f>IF(ISBLANK(B1411), "", GSPC[[#This Row],[Adj Close]]/B1411-1)</f>
        <v>7.6784645260650208E-3</v>
      </c>
      <c r="D1410" s="37">
        <v>34512</v>
      </c>
      <c r="E1410"/>
      <c r="F1410" s="36" t="str">
        <f>IF(ISBLANK(E1411), "", Long0[[#This Row],[Adj Close]]/E1411-1)</f>
        <v/>
      </c>
      <c r="J1410" s="37">
        <v>34512</v>
      </c>
      <c r="K1410"/>
      <c r="L1410" s="36" t="str">
        <f>IF(ISBLANK(K1411),"",Long2[[#This Row],[Adj Close]]/K1411-1)</f>
        <v/>
      </c>
      <c r="M1410" s="29">
        <v>34512</v>
      </c>
      <c r="O1410" s="33" t="str">
        <f>IF(ISBLANK(N1411),"",Long3[[#This Row],[Adj Close]]/N1411-1)</f>
        <v/>
      </c>
      <c r="AH1410" s="37">
        <v>34512</v>
      </c>
      <c r="AJ1410" s="36" t="str">
        <f>IF(ISBLANK(AI1411),"",Short1[[#This Row],[Adj Close]]/AI1411-1)</f>
        <v/>
      </c>
      <c r="AK1410" s="29">
        <v>34512</v>
      </c>
      <c r="AM1410" s="33" t="str">
        <f>IF(ISBLANK(AL1411),"",Short2[[#This Row],[Adj Close]]/AL1411-1)</f>
        <v/>
      </c>
    </row>
    <row r="1411" spans="1:39" x14ac:dyDescent="0.25">
      <c r="A1411" s="37">
        <v>34505</v>
      </c>
      <c r="B1411" s="39">
        <v>442.79998799999998</v>
      </c>
      <c r="C1411" s="36">
        <f>IF(ISBLANK(B1412), "", GSPC[[#This Row],[Adj Close]]/B1412-1)</f>
        <v>-3.4136816643817736E-2</v>
      </c>
      <c r="D1411" s="37">
        <v>34505</v>
      </c>
      <c r="E1411"/>
      <c r="F1411" s="36" t="str">
        <f>IF(ISBLANK(E1412), "", Long0[[#This Row],[Adj Close]]/E1412-1)</f>
        <v/>
      </c>
      <c r="J1411" s="37">
        <v>34505</v>
      </c>
      <c r="K1411"/>
      <c r="L1411" s="36" t="str">
        <f>IF(ISBLANK(K1412),"",Long2[[#This Row],[Adj Close]]/K1412-1)</f>
        <v/>
      </c>
      <c r="M1411" s="29">
        <v>34505</v>
      </c>
      <c r="O1411" s="33" t="str">
        <f>IF(ISBLANK(N1412),"",Long3[[#This Row],[Adj Close]]/N1412-1)</f>
        <v/>
      </c>
      <c r="AH1411" s="37">
        <v>34505</v>
      </c>
      <c r="AJ1411" s="36" t="str">
        <f>IF(ISBLANK(AI1412),"",Short1[[#This Row],[Adj Close]]/AI1412-1)</f>
        <v/>
      </c>
      <c r="AK1411" s="29">
        <v>34505</v>
      </c>
      <c r="AM1411" s="33" t="str">
        <f>IF(ISBLANK(AL1412),"",Short2[[#This Row],[Adj Close]]/AL1412-1)</f>
        <v/>
      </c>
    </row>
    <row r="1412" spans="1:39" x14ac:dyDescent="0.25">
      <c r="A1412" s="37">
        <v>34498</v>
      </c>
      <c r="B1412" s="39">
        <v>458.45001200000002</v>
      </c>
      <c r="C1412" s="36">
        <f>IF(ISBLANK(B1413), "", GSPC[[#This Row],[Adj Close]]/B1413-1)</f>
        <v>-4.7964984360115981E-4</v>
      </c>
      <c r="D1412" s="37">
        <v>34498</v>
      </c>
      <c r="E1412"/>
      <c r="F1412" s="36" t="str">
        <f>IF(ISBLANK(E1413), "", Long0[[#This Row],[Adj Close]]/E1413-1)</f>
        <v/>
      </c>
      <c r="J1412" s="37">
        <v>34498</v>
      </c>
      <c r="K1412"/>
      <c r="L1412" s="36" t="str">
        <f>IF(ISBLANK(K1413),"",Long2[[#This Row],[Adj Close]]/K1413-1)</f>
        <v/>
      </c>
      <c r="M1412" s="29">
        <v>34498</v>
      </c>
      <c r="O1412" s="33" t="str">
        <f>IF(ISBLANK(N1413),"",Long3[[#This Row],[Adj Close]]/N1413-1)</f>
        <v/>
      </c>
      <c r="AH1412" s="37">
        <v>34498</v>
      </c>
      <c r="AJ1412" s="36" t="str">
        <f>IF(ISBLANK(AI1413),"",Short1[[#This Row],[Adj Close]]/AI1413-1)</f>
        <v/>
      </c>
      <c r="AK1412" s="29">
        <v>34498</v>
      </c>
      <c r="AM1412" s="33" t="str">
        <f>IF(ISBLANK(AL1413),"",Short2[[#This Row],[Adj Close]]/AL1413-1)</f>
        <v/>
      </c>
    </row>
    <row r="1413" spans="1:39" x14ac:dyDescent="0.25">
      <c r="A1413" s="37">
        <v>34491</v>
      </c>
      <c r="B1413" s="39">
        <v>458.67001299999998</v>
      </c>
      <c r="C1413" s="36">
        <f>IF(ISBLANK(B1414), "", GSPC[[#This Row],[Adj Close]]/B1414-1)</f>
        <v>-3.1729989006041848E-3</v>
      </c>
      <c r="D1413" s="37">
        <v>34491</v>
      </c>
      <c r="E1413"/>
      <c r="F1413" s="36" t="str">
        <f>IF(ISBLANK(E1414), "", Long0[[#This Row],[Adj Close]]/E1414-1)</f>
        <v/>
      </c>
      <c r="J1413" s="37">
        <v>34491</v>
      </c>
      <c r="K1413"/>
      <c r="L1413" s="36" t="str">
        <f>IF(ISBLANK(K1414),"",Long2[[#This Row],[Adj Close]]/K1414-1)</f>
        <v/>
      </c>
      <c r="M1413" s="29">
        <v>34491</v>
      </c>
      <c r="O1413" s="33" t="str">
        <f>IF(ISBLANK(N1414),"",Long3[[#This Row],[Adj Close]]/N1414-1)</f>
        <v/>
      </c>
      <c r="AH1413" s="37">
        <v>34491</v>
      </c>
      <c r="AJ1413" s="36" t="str">
        <f>IF(ISBLANK(AI1414),"",Short1[[#This Row],[Adj Close]]/AI1414-1)</f>
        <v/>
      </c>
      <c r="AK1413" s="29">
        <v>34491</v>
      </c>
      <c r="AM1413" s="33" t="str">
        <f>IF(ISBLANK(AL1414),"",Short2[[#This Row],[Adj Close]]/AL1414-1)</f>
        <v/>
      </c>
    </row>
    <row r="1414" spans="1:39" x14ac:dyDescent="0.25">
      <c r="A1414" s="37">
        <v>34484</v>
      </c>
      <c r="B1414" s="39">
        <v>460.13000499999998</v>
      </c>
      <c r="C1414" s="36">
        <f>IF(ISBLANK(B1415), "", GSPC[[#This Row],[Adj Close]]/B1415-1)</f>
        <v>6.1225331371064229E-3</v>
      </c>
      <c r="D1414" s="37">
        <v>34484</v>
      </c>
      <c r="E1414"/>
      <c r="F1414" s="36" t="str">
        <f>IF(ISBLANK(E1415), "", Long0[[#This Row],[Adj Close]]/E1415-1)</f>
        <v/>
      </c>
      <c r="J1414" s="37">
        <v>34484</v>
      </c>
      <c r="K1414"/>
      <c r="L1414" s="36" t="str">
        <f>IF(ISBLANK(K1415),"",Long2[[#This Row],[Adj Close]]/K1415-1)</f>
        <v/>
      </c>
      <c r="M1414" s="29">
        <v>34484</v>
      </c>
      <c r="O1414" s="33" t="str">
        <f>IF(ISBLANK(N1415),"",Long3[[#This Row],[Adj Close]]/N1415-1)</f>
        <v/>
      </c>
      <c r="AH1414" s="37">
        <v>34484</v>
      </c>
      <c r="AJ1414" s="36" t="str">
        <f>IF(ISBLANK(AI1415),"",Short1[[#This Row],[Adj Close]]/AI1415-1)</f>
        <v/>
      </c>
      <c r="AK1414" s="29">
        <v>34484</v>
      </c>
      <c r="AM1414" s="33" t="str">
        <f>IF(ISBLANK(AL1415),"",Short2[[#This Row],[Adj Close]]/AL1415-1)</f>
        <v/>
      </c>
    </row>
    <row r="1415" spans="1:39" x14ac:dyDescent="0.25">
      <c r="A1415" s="37">
        <v>34477</v>
      </c>
      <c r="B1415" s="39">
        <v>457.32998700000002</v>
      </c>
      <c r="C1415" s="36">
        <f>IF(ISBLANK(B1416), "", GSPC[[#This Row],[Adj Close]]/B1416-1)</f>
        <v>5.2975774446748503E-3</v>
      </c>
      <c r="D1415" s="37">
        <v>34477</v>
      </c>
      <c r="E1415"/>
      <c r="F1415" s="36" t="str">
        <f>IF(ISBLANK(E1416), "", Long0[[#This Row],[Adj Close]]/E1416-1)</f>
        <v/>
      </c>
      <c r="J1415" s="37">
        <v>34477</v>
      </c>
      <c r="K1415"/>
      <c r="L1415" s="36" t="str">
        <f>IF(ISBLANK(K1416),"",Long2[[#This Row],[Adj Close]]/K1416-1)</f>
        <v/>
      </c>
      <c r="M1415" s="29">
        <v>34477</v>
      </c>
      <c r="O1415" s="33" t="str">
        <f>IF(ISBLANK(N1416),"",Long3[[#This Row],[Adj Close]]/N1416-1)</f>
        <v/>
      </c>
      <c r="AH1415" s="37">
        <v>34477</v>
      </c>
      <c r="AJ1415" s="36" t="str">
        <f>IF(ISBLANK(AI1416),"",Short1[[#This Row],[Adj Close]]/AI1416-1)</f>
        <v/>
      </c>
      <c r="AK1415" s="29">
        <v>34477</v>
      </c>
      <c r="AM1415" s="33" t="str">
        <f>IF(ISBLANK(AL1416),"",Short2[[#This Row],[Adj Close]]/AL1416-1)</f>
        <v/>
      </c>
    </row>
    <row r="1416" spans="1:39" x14ac:dyDescent="0.25">
      <c r="A1416" s="37">
        <v>34470</v>
      </c>
      <c r="B1416" s="39">
        <v>454.92001299999998</v>
      </c>
      <c r="C1416" s="36">
        <f>IF(ISBLANK(B1417), "", GSPC[[#This Row],[Adj Close]]/B1417-1)</f>
        <v>2.4271620741040278E-2</v>
      </c>
      <c r="D1416" s="37">
        <v>34470</v>
      </c>
      <c r="E1416"/>
      <c r="F1416" s="36" t="str">
        <f>IF(ISBLANK(E1417), "", Long0[[#This Row],[Adj Close]]/E1417-1)</f>
        <v/>
      </c>
      <c r="J1416" s="37">
        <v>34470</v>
      </c>
      <c r="K1416"/>
      <c r="L1416" s="36" t="str">
        <f>IF(ISBLANK(K1417),"",Long2[[#This Row],[Adj Close]]/K1417-1)</f>
        <v/>
      </c>
      <c r="M1416" s="29">
        <v>34470</v>
      </c>
      <c r="O1416" s="33" t="str">
        <f>IF(ISBLANK(N1417),"",Long3[[#This Row],[Adj Close]]/N1417-1)</f>
        <v/>
      </c>
      <c r="AH1416" s="37">
        <v>34470</v>
      </c>
      <c r="AJ1416" s="36" t="str">
        <f>IF(ISBLANK(AI1417),"",Short1[[#This Row],[Adj Close]]/AI1417-1)</f>
        <v/>
      </c>
      <c r="AK1416" s="29">
        <v>34470</v>
      </c>
      <c r="AM1416" s="33" t="str">
        <f>IF(ISBLANK(AL1417),"",Short2[[#This Row],[Adj Close]]/AL1417-1)</f>
        <v/>
      </c>
    </row>
    <row r="1417" spans="1:39" x14ac:dyDescent="0.25">
      <c r="A1417" s="37">
        <v>34463</v>
      </c>
      <c r="B1417" s="39">
        <v>444.14001500000001</v>
      </c>
      <c r="C1417" s="36">
        <f>IF(ISBLANK(B1418), "", GSPC[[#This Row],[Adj Close]]/B1418-1)</f>
        <v>-8.2175694307466962E-3</v>
      </c>
      <c r="D1417" s="37">
        <v>34463</v>
      </c>
      <c r="E1417"/>
      <c r="F1417" s="36" t="str">
        <f>IF(ISBLANK(E1418), "", Long0[[#This Row],[Adj Close]]/E1418-1)</f>
        <v/>
      </c>
      <c r="J1417" s="37">
        <v>34463</v>
      </c>
      <c r="K1417"/>
      <c r="L1417" s="36" t="str">
        <f>IF(ISBLANK(K1418),"",Long2[[#This Row],[Adj Close]]/K1418-1)</f>
        <v/>
      </c>
      <c r="M1417" s="29">
        <v>34463</v>
      </c>
      <c r="O1417" s="33" t="str">
        <f>IF(ISBLANK(N1418),"",Long3[[#This Row],[Adj Close]]/N1418-1)</f>
        <v/>
      </c>
      <c r="AH1417" s="37">
        <v>34463</v>
      </c>
      <c r="AJ1417" s="36" t="str">
        <f>IF(ISBLANK(AI1418),"",Short1[[#This Row],[Adj Close]]/AI1418-1)</f>
        <v/>
      </c>
      <c r="AK1417" s="29">
        <v>34463</v>
      </c>
      <c r="AM1417" s="33" t="str">
        <f>IF(ISBLANK(AL1418),"",Short2[[#This Row],[Adj Close]]/AL1418-1)</f>
        <v/>
      </c>
    </row>
    <row r="1418" spans="1:39" x14ac:dyDescent="0.25">
      <c r="A1418" s="37">
        <v>34456</v>
      </c>
      <c r="B1418" s="39">
        <v>447.82000699999998</v>
      </c>
      <c r="C1418" s="36">
        <f>IF(ISBLANK(B1419), "", GSPC[[#This Row],[Adj Close]]/B1419-1)</f>
        <v>-6.8528020504953213E-3</v>
      </c>
      <c r="D1418" s="37">
        <v>34456</v>
      </c>
      <c r="E1418"/>
      <c r="F1418" s="36" t="str">
        <f>IF(ISBLANK(E1419), "", Long0[[#This Row],[Adj Close]]/E1419-1)</f>
        <v/>
      </c>
      <c r="J1418" s="37">
        <v>34456</v>
      </c>
      <c r="K1418"/>
      <c r="L1418" s="36" t="str">
        <f>IF(ISBLANK(K1419),"",Long2[[#This Row],[Adj Close]]/K1419-1)</f>
        <v/>
      </c>
      <c r="M1418" s="29">
        <v>34456</v>
      </c>
      <c r="O1418" s="33" t="str">
        <f>IF(ISBLANK(N1419),"",Long3[[#This Row],[Adj Close]]/N1419-1)</f>
        <v/>
      </c>
      <c r="AH1418" s="37">
        <v>34456</v>
      </c>
      <c r="AJ1418" s="36" t="str">
        <f>IF(ISBLANK(AI1419),"",Short1[[#This Row],[Adj Close]]/AI1419-1)</f>
        <v/>
      </c>
      <c r="AK1418" s="29">
        <v>34456</v>
      </c>
      <c r="AM1418" s="33" t="str">
        <f>IF(ISBLANK(AL1419),"",Short2[[#This Row],[Adj Close]]/AL1419-1)</f>
        <v/>
      </c>
    </row>
    <row r="1419" spans="1:39" x14ac:dyDescent="0.25">
      <c r="A1419" s="37">
        <v>34449</v>
      </c>
      <c r="B1419" s="39">
        <v>450.91000400000001</v>
      </c>
      <c r="C1419" s="36">
        <f>IF(ISBLANK(B1420), "", GSPC[[#This Row],[Adj Close]]/B1420-1)</f>
        <v>7.3274779692216185E-3</v>
      </c>
      <c r="D1419" s="37">
        <v>34449</v>
      </c>
      <c r="E1419"/>
      <c r="F1419" s="36" t="str">
        <f>IF(ISBLANK(E1420), "", Long0[[#This Row],[Adj Close]]/E1420-1)</f>
        <v/>
      </c>
      <c r="J1419" s="37">
        <v>34449</v>
      </c>
      <c r="K1419"/>
      <c r="L1419" s="36" t="str">
        <f>IF(ISBLANK(K1420),"",Long2[[#This Row],[Adj Close]]/K1420-1)</f>
        <v/>
      </c>
      <c r="M1419" s="29">
        <v>34449</v>
      </c>
      <c r="O1419" s="33" t="str">
        <f>IF(ISBLANK(N1420),"",Long3[[#This Row],[Adj Close]]/N1420-1)</f>
        <v/>
      </c>
      <c r="AH1419" s="37">
        <v>34449</v>
      </c>
      <c r="AJ1419" s="36" t="str">
        <f>IF(ISBLANK(AI1420),"",Short1[[#This Row],[Adj Close]]/AI1420-1)</f>
        <v/>
      </c>
      <c r="AK1419" s="29">
        <v>34449</v>
      </c>
      <c r="AM1419" s="33" t="str">
        <f>IF(ISBLANK(AL1420),"",Short2[[#This Row],[Adj Close]]/AL1420-1)</f>
        <v/>
      </c>
    </row>
    <row r="1420" spans="1:39" x14ac:dyDescent="0.25">
      <c r="A1420" s="37">
        <v>34442</v>
      </c>
      <c r="B1420" s="39">
        <v>447.63000499999998</v>
      </c>
      <c r="C1420" s="36">
        <f>IF(ISBLANK(B1421), "", GSPC[[#This Row],[Adj Close]]/B1421-1)</f>
        <v>3.2498364398869661E-3</v>
      </c>
      <c r="D1420" s="37">
        <v>34442</v>
      </c>
      <c r="E1420"/>
      <c r="F1420" s="36" t="str">
        <f>IF(ISBLANK(E1421), "", Long0[[#This Row],[Adj Close]]/E1421-1)</f>
        <v/>
      </c>
      <c r="J1420" s="37">
        <v>34442</v>
      </c>
      <c r="K1420"/>
      <c r="L1420" s="36" t="str">
        <f>IF(ISBLANK(K1421),"",Long2[[#This Row],[Adj Close]]/K1421-1)</f>
        <v/>
      </c>
      <c r="M1420" s="29">
        <v>34442</v>
      </c>
      <c r="O1420" s="33" t="str">
        <f>IF(ISBLANK(N1421),"",Long3[[#This Row],[Adj Close]]/N1421-1)</f>
        <v/>
      </c>
      <c r="AH1420" s="37">
        <v>34442</v>
      </c>
      <c r="AJ1420" s="36" t="str">
        <f>IF(ISBLANK(AI1421),"",Short1[[#This Row],[Adj Close]]/AI1421-1)</f>
        <v/>
      </c>
      <c r="AK1420" s="29">
        <v>34442</v>
      </c>
      <c r="AM1420" s="33" t="str">
        <f>IF(ISBLANK(AL1421),"",Short2[[#This Row],[Adj Close]]/AL1421-1)</f>
        <v/>
      </c>
    </row>
    <row r="1421" spans="1:39" x14ac:dyDescent="0.25">
      <c r="A1421" s="37">
        <v>34435</v>
      </c>
      <c r="B1421" s="39">
        <v>446.17999300000002</v>
      </c>
      <c r="C1421" s="36">
        <f>IF(ISBLANK(B1422), "", GSPC[[#This Row],[Adj Close]]/B1422-1)</f>
        <v>-2.0577342600169857E-3</v>
      </c>
      <c r="D1421" s="37">
        <v>34435</v>
      </c>
      <c r="E1421"/>
      <c r="F1421" s="36" t="str">
        <f>IF(ISBLANK(E1422), "", Long0[[#This Row],[Adj Close]]/E1422-1)</f>
        <v/>
      </c>
      <c r="J1421" s="37">
        <v>34435</v>
      </c>
      <c r="K1421"/>
      <c r="L1421" s="36" t="str">
        <f>IF(ISBLANK(K1422),"",Long2[[#This Row],[Adj Close]]/K1422-1)</f>
        <v/>
      </c>
      <c r="M1421" s="29">
        <v>34435</v>
      </c>
      <c r="O1421" s="33" t="str">
        <f>IF(ISBLANK(N1422),"",Long3[[#This Row],[Adj Close]]/N1422-1)</f>
        <v/>
      </c>
      <c r="AH1421" s="37">
        <v>34435</v>
      </c>
      <c r="AJ1421" s="36" t="str">
        <f>IF(ISBLANK(AI1422),"",Short1[[#This Row],[Adj Close]]/AI1422-1)</f>
        <v/>
      </c>
      <c r="AK1421" s="29">
        <v>34435</v>
      </c>
      <c r="AM1421" s="33" t="str">
        <f>IF(ISBLANK(AL1422),"",Short2[[#This Row],[Adj Close]]/AL1422-1)</f>
        <v/>
      </c>
    </row>
    <row r="1422" spans="1:39" x14ac:dyDescent="0.25">
      <c r="A1422" s="37">
        <v>34428</v>
      </c>
      <c r="B1422" s="39">
        <v>447.10000600000001</v>
      </c>
      <c r="C1422" s="36">
        <f>IF(ISBLANK(B1423), "", GSPC[[#This Row],[Adj Close]]/B1423-1)</f>
        <v>2.983639618682421E-3</v>
      </c>
      <c r="D1422" s="37">
        <v>34428</v>
      </c>
      <c r="E1422"/>
      <c r="F1422" s="36" t="str">
        <f>IF(ISBLANK(E1423), "", Long0[[#This Row],[Adj Close]]/E1423-1)</f>
        <v/>
      </c>
      <c r="J1422" s="37">
        <v>34428</v>
      </c>
      <c r="K1422"/>
      <c r="L1422" s="36" t="str">
        <f>IF(ISBLANK(K1423),"",Long2[[#This Row],[Adj Close]]/K1423-1)</f>
        <v/>
      </c>
      <c r="M1422" s="29">
        <v>34428</v>
      </c>
      <c r="O1422" s="33" t="str">
        <f>IF(ISBLANK(N1423),"",Long3[[#This Row],[Adj Close]]/N1423-1)</f>
        <v/>
      </c>
      <c r="AH1422" s="37">
        <v>34428</v>
      </c>
      <c r="AJ1422" s="36" t="str">
        <f>IF(ISBLANK(AI1423),"",Short1[[#This Row],[Adj Close]]/AI1423-1)</f>
        <v/>
      </c>
      <c r="AK1422" s="29">
        <v>34428</v>
      </c>
      <c r="AM1422" s="33" t="str">
        <f>IF(ISBLANK(AL1423),"",Short2[[#This Row],[Adj Close]]/AL1423-1)</f>
        <v/>
      </c>
    </row>
    <row r="1423" spans="1:39" x14ac:dyDescent="0.25">
      <c r="A1423" s="37">
        <v>34421</v>
      </c>
      <c r="B1423" s="39">
        <v>445.76998900000001</v>
      </c>
      <c r="C1423" s="36">
        <f>IF(ISBLANK(B1424), "", GSPC[[#This Row],[Adj Close]]/B1424-1)</f>
        <v>-3.2155105341127199E-2</v>
      </c>
      <c r="D1423" s="37">
        <v>34421</v>
      </c>
      <c r="E1423"/>
      <c r="F1423" s="36" t="str">
        <f>IF(ISBLANK(E1424), "", Long0[[#This Row],[Adj Close]]/E1424-1)</f>
        <v/>
      </c>
      <c r="J1423" s="37">
        <v>34421</v>
      </c>
      <c r="K1423"/>
      <c r="L1423" s="36" t="str">
        <f>IF(ISBLANK(K1424),"",Long2[[#This Row],[Adj Close]]/K1424-1)</f>
        <v/>
      </c>
      <c r="M1423" s="29">
        <v>34421</v>
      </c>
      <c r="O1423" s="33" t="str">
        <f>IF(ISBLANK(N1424),"",Long3[[#This Row],[Adj Close]]/N1424-1)</f>
        <v/>
      </c>
      <c r="AH1423" s="37">
        <v>34421</v>
      </c>
      <c r="AJ1423" s="36" t="str">
        <f>IF(ISBLANK(AI1424),"",Short1[[#This Row],[Adj Close]]/AI1424-1)</f>
        <v/>
      </c>
      <c r="AK1423" s="29">
        <v>34421</v>
      </c>
      <c r="AM1423" s="33" t="str">
        <f>IF(ISBLANK(AL1424),"",Short2[[#This Row],[Adj Close]]/AL1424-1)</f>
        <v/>
      </c>
    </row>
    <row r="1424" spans="1:39" x14ac:dyDescent="0.25">
      <c r="A1424" s="37">
        <v>34414</v>
      </c>
      <c r="B1424" s="39">
        <v>460.57998700000002</v>
      </c>
      <c r="C1424" s="36">
        <f>IF(ISBLANK(B1425), "", GSPC[[#This Row],[Adj Close]]/B1425-1)</f>
        <v>-2.2247720130122328E-2</v>
      </c>
      <c r="D1424" s="37">
        <v>34414</v>
      </c>
      <c r="E1424"/>
      <c r="F1424" s="36" t="str">
        <f>IF(ISBLANK(E1425), "", Long0[[#This Row],[Adj Close]]/E1425-1)</f>
        <v/>
      </c>
      <c r="J1424" s="37">
        <v>34414</v>
      </c>
      <c r="K1424"/>
      <c r="L1424" s="36" t="str">
        <f>IF(ISBLANK(K1425),"",Long2[[#This Row],[Adj Close]]/K1425-1)</f>
        <v/>
      </c>
      <c r="M1424" s="29">
        <v>34414</v>
      </c>
      <c r="O1424" s="33" t="str">
        <f>IF(ISBLANK(N1425),"",Long3[[#This Row],[Adj Close]]/N1425-1)</f>
        <v/>
      </c>
      <c r="AH1424" s="37">
        <v>34414</v>
      </c>
      <c r="AJ1424" s="36" t="str">
        <f>IF(ISBLANK(AI1425),"",Short1[[#This Row],[Adj Close]]/AI1425-1)</f>
        <v/>
      </c>
      <c r="AK1424" s="29">
        <v>34414</v>
      </c>
      <c r="AM1424" s="33" t="str">
        <f>IF(ISBLANK(AL1425),"",Short2[[#This Row],[Adj Close]]/AL1425-1)</f>
        <v/>
      </c>
    </row>
    <row r="1425" spans="1:39" x14ac:dyDescent="0.25">
      <c r="A1425" s="37">
        <v>34407</v>
      </c>
      <c r="B1425" s="39">
        <v>471.05999800000001</v>
      </c>
      <c r="C1425" s="36">
        <f>IF(ISBLANK(B1426), "", GSPC[[#This Row],[Adj Close]]/B1426-1)</f>
        <v>9.9048022900918298E-3</v>
      </c>
      <c r="D1425" s="37">
        <v>34407</v>
      </c>
      <c r="E1425"/>
      <c r="F1425" s="36" t="str">
        <f>IF(ISBLANK(E1426), "", Long0[[#This Row],[Adj Close]]/E1426-1)</f>
        <v/>
      </c>
      <c r="J1425" s="37">
        <v>34407</v>
      </c>
      <c r="K1425"/>
      <c r="L1425" s="36" t="str">
        <f>IF(ISBLANK(K1426),"",Long2[[#This Row],[Adj Close]]/K1426-1)</f>
        <v/>
      </c>
      <c r="M1425" s="29">
        <v>34407</v>
      </c>
      <c r="O1425" s="33" t="str">
        <f>IF(ISBLANK(N1426),"",Long3[[#This Row],[Adj Close]]/N1426-1)</f>
        <v/>
      </c>
      <c r="AH1425" s="37">
        <v>34407</v>
      </c>
      <c r="AJ1425" s="36" t="str">
        <f>IF(ISBLANK(AI1426),"",Short1[[#This Row],[Adj Close]]/AI1426-1)</f>
        <v/>
      </c>
      <c r="AK1425" s="29">
        <v>34407</v>
      </c>
      <c r="AM1425" s="33" t="str">
        <f>IF(ISBLANK(AL1426),"",Short2[[#This Row],[Adj Close]]/AL1426-1)</f>
        <v/>
      </c>
    </row>
    <row r="1426" spans="1:39" x14ac:dyDescent="0.25">
      <c r="A1426" s="37">
        <v>34400</v>
      </c>
      <c r="B1426" s="39">
        <v>466.44000199999999</v>
      </c>
      <c r="C1426" s="36">
        <f>IF(ISBLANK(B1427), "", GSPC[[#This Row],[Adj Close]]/B1427-1)</f>
        <v>3.6579851886644477E-3</v>
      </c>
      <c r="D1426" s="37">
        <v>34400</v>
      </c>
      <c r="E1426"/>
      <c r="F1426" s="36" t="str">
        <f>IF(ISBLANK(E1427), "", Long0[[#This Row],[Adj Close]]/E1427-1)</f>
        <v/>
      </c>
      <c r="J1426" s="37">
        <v>34400</v>
      </c>
      <c r="K1426"/>
      <c r="L1426" s="36" t="str">
        <f>IF(ISBLANK(K1427),"",Long2[[#This Row],[Adj Close]]/K1427-1)</f>
        <v/>
      </c>
      <c r="M1426" s="29">
        <v>34400</v>
      </c>
      <c r="O1426" s="33" t="str">
        <f>IF(ISBLANK(N1427),"",Long3[[#This Row],[Adj Close]]/N1427-1)</f>
        <v/>
      </c>
      <c r="AH1426" s="37">
        <v>34400</v>
      </c>
      <c r="AJ1426" s="36" t="str">
        <f>IF(ISBLANK(AI1427),"",Short1[[#This Row],[Adj Close]]/AI1427-1)</f>
        <v/>
      </c>
      <c r="AK1426" s="29">
        <v>34400</v>
      </c>
      <c r="AM1426" s="33" t="str">
        <f>IF(ISBLANK(AL1427),"",Short2[[#This Row],[Adj Close]]/AL1427-1)</f>
        <v/>
      </c>
    </row>
    <row r="1427" spans="1:39" x14ac:dyDescent="0.25">
      <c r="A1427" s="37">
        <v>34393</v>
      </c>
      <c r="B1427" s="39">
        <v>464.73998999999998</v>
      </c>
      <c r="C1427" s="36">
        <f>IF(ISBLANK(B1428), "", GSPC[[#This Row],[Adj Close]]/B1428-1)</f>
        <v>-2.8536850259064384E-3</v>
      </c>
      <c r="D1427" s="37">
        <v>34393</v>
      </c>
      <c r="E1427"/>
      <c r="F1427" s="36" t="str">
        <f>IF(ISBLANK(E1428), "", Long0[[#This Row],[Adj Close]]/E1428-1)</f>
        <v/>
      </c>
      <c r="J1427" s="37">
        <v>34393</v>
      </c>
      <c r="K1427"/>
      <c r="L1427" s="36" t="str">
        <f>IF(ISBLANK(K1428),"",Long2[[#This Row],[Adj Close]]/K1428-1)</f>
        <v/>
      </c>
      <c r="M1427" s="29">
        <v>34393</v>
      </c>
      <c r="O1427" s="33" t="str">
        <f>IF(ISBLANK(N1428),"",Long3[[#This Row],[Adj Close]]/N1428-1)</f>
        <v/>
      </c>
      <c r="AH1427" s="37">
        <v>34393</v>
      </c>
      <c r="AJ1427" s="36" t="str">
        <f>IF(ISBLANK(AI1428),"",Short1[[#This Row],[Adj Close]]/AI1428-1)</f>
        <v/>
      </c>
      <c r="AK1427" s="29">
        <v>34393</v>
      </c>
      <c r="AM1427" s="33" t="str">
        <f>IF(ISBLANK(AL1428),"",Short2[[#This Row],[Adj Close]]/AL1428-1)</f>
        <v/>
      </c>
    </row>
    <row r="1428" spans="1:39" x14ac:dyDescent="0.25">
      <c r="A1428" s="37">
        <v>34386</v>
      </c>
      <c r="B1428" s="39">
        <v>466.07000699999998</v>
      </c>
      <c r="C1428" s="36">
        <f>IF(ISBLANK(B1429), "", GSPC[[#This Row],[Adj Close]]/B1429-1)</f>
        <v>-3.4638221750996623E-3</v>
      </c>
      <c r="D1428" s="37">
        <v>34386</v>
      </c>
      <c r="E1428"/>
      <c r="F1428" s="36" t="str">
        <f>IF(ISBLANK(E1429), "", Long0[[#This Row],[Adj Close]]/E1429-1)</f>
        <v/>
      </c>
      <c r="J1428" s="37">
        <v>34386</v>
      </c>
      <c r="K1428"/>
      <c r="L1428" s="36" t="str">
        <f>IF(ISBLANK(K1429),"",Long2[[#This Row],[Adj Close]]/K1429-1)</f>
        <v/>
      </c>
      <c r="M1428" s="29">
        <v>34386</v>
      </c>
      <c r="O1428" s="33" t="str">
        <f>IF(ISBLANK(N1429),"",Long3[[#This Row],[Adj Close]]/N1429-1)</f>
        <v/>
      </c>
      <c r="AH1428" s="37">
        <v>34386</v>
      </c>
      <c r="AJ1428" s="36" t="str">
        <f>IF(ISBLANK(AI1429),"",Short1[[#This Row],[Adj Close]]/AI1429-1)</f>
        <v/>
      </c>
      <c r="AK1428" s="29">
        <v>34386</v>
      </c>
      <c r="AM1428" s="33" t="str">
        <f>IF(ISBLANK(AL1429),"",Short2[[#This Row],[Adj Close]]/AL1429-1)</f>
        <v/>
      </c>
    </row>
    <row r="1429" spans="1:39" x14ac:dyDescent="0.25">
      <c r="A1429" s="37">
        <v>34379</v>
      </c>
      <c r="B1429" s="39">
        <v>467.69000199999999</v>
      </c>
      <c r="C1429" s="36">
        <f>IF(ISBLANK(B1430), "", GSPC[[#This Row],[Adj Close]]/B1430-1)</f>
        <v>-5.295825082034078E-3</v>
      </c>
      <c r="D1429" s="37">
        <v>34379</v>
      </c>
      <c r="E1429"/>
      <c r="F1429" s="36" t="str">
        <f>IF(ISBLANK(E1430), "", Long0[[#This Row],[Adj Close]]/E1430-1)</f>
        <v/>
      </c>
      <c r="J1429" s="37">
        <v>34379</v>
      </c>
      <c r="K1429"/>
      <c r="L1429" s="36" t="str">
        <f>IF(ISBLANK(K1430),"",Long2[[#This Row],[Adj Close]]/K1430-1)</f>
        <v/>
      </c>
      <c r="M1429" s="29">
        <v>34379</v>
      </c>
      <c r="O1429" s="33" t="str">
        <f>IF(ISBLANK(N1430),"",Long3[[#This Row],[Adj Close]]/N1430-1)</f>
        <v/>
      </c>
      <c r="AH1429" s="37">
        <v>34379</v>
      </c>
      <c r="AJ1429" s="36" t="str">
        <f>IF(ISBLANK(AI1430),"",Short1[[#This Row],[Adj Close]]/AI1430-1)</f>
        <v/>
      </c>
      <c r="AK1429" s="29">
        <v>34379</v>
      </c>
      <c r="AM1429" s="33" t="str">
        <f>IF(ISBLANK(AL1430),"",Short2[[#This Row],[Adj Close]]/AL1430-1)</f>
        <v/>
      </c>
    </row>
    <row r="1430" spans="1:39" x14ac:dyDescent="0.25">
      <c r="A1430" s="37">
        <v>34372</v>
      </c>
      <c r="B1430" s="39">
        <v>470.17999300000002</v>
      </c>
      <c r="C1430" s="36">
        <f>IF(ISBLANK(B1431), "", GSPC[[#This Row],[Adj Close]]/B1431-1)</f>
        <v>7.8754177555850902E-4</v>
      </c>
      <c r="D1430" s="37">
        <v>34372</v>
      </c>
      <c r="E1430"/>
      <c r="F1430" s="36" t="str">
        <f>IF(ISBLANK(E1431), "", Long0[[#This Row],[Adj Close]]/E1431-1)</f>
        <v/>
      </c>
      <c r="J1430" s="37">
        <v>34372</v>
      </c>
      <c r="K1430"/>
      <c r="L1430" s="36" t="str">
        <f>IF(ISBLANK(K1431),"",Long2[[#This Row],[Adj Close]]/K1431-1)</f>
        <v/>
      </c>
      <c r="M1430" s="29">
        <v>34372</v>
      </c>
      <c r="O1430" s="33" t="str">
        <f>IF(ISBLANK(N1431),"",Long3[[#This Row],[Adj Close]]/N1431-1)</f>
        <v/>
      </c>
      <c r="AH1430" s="37">
        <v>34372</v>
      </c>
      <c r="AJ1430" s="36" t="str">
        <f>IF(ISBLANK(AI1431),"",Short1[[#This Row],[Adj Close]]/AI1431-1)</f>
        <v/>
      </c>
      <c r="AK1430" s="29">
        <v>34372</v>
      </c>
      <c r="AM1430" s="33" t="str">
        <f>IF(ISBLANK(AL1431),"",Short2[[#This Row],[Adj Close]]/AL1431-1)</f>
        <v/>
      </c>
    </row>
    <row r="1431" spans="1:39" x14ac:dyDescent="0.25">
      <c r="A1431" s="37">
        <v>34365</v>
      </c>
      <c r="B1431" s="39">
        <v>469.80999800000001</v>
      </c>
      <c r="C1431" s="36">
        <f>IF(ISBLANK(B1432), "", GSPC[[#This Row],[Adj Close]]/B1432-1)</f>
        <v>-1.8571158924474807E-2</v>
      </c>
      <c r="D1431" s="37">
        <v>34365</v>
      </c>
      <c r="E1431"/>
      <c r="F1431" s="36" t="str">
        <f>IF(ISBLANK(E1432), "", Long0[[#This Row],[Adj Close]]/E1432-1)</f>
        <v/>
      </c>
      <c r="J1431" s="37">
        <v>34365</v>
      </c>
      <c r="K1431"/>
      <c r="L1431" s="36" t="str">
        <f>IF(ISBLANK(K1432),"",Long2[[#This Row],[Adj Close]]/K1432-1)</f>
        <v/>
      </c>
      <c r="M1431" s="29">
        <v>34365</v>
      </c>
      <c r="O1431" s="33" t="str">
        <f>IF(ISBLANK(N1432),"",Long3[[#This Row],[Adj Close]]/N1432-1)</f>
        <v/>
      </c>
      <c r="AH1431" s="37">
        <v>34365</v>
      </c>
      <c r="AJ1431" s="36" t="str">
        <f>IF(ISBLANK(AI1432),"",Short1[[#This Row],[Adj Close]]/AI1432-1)</f>
        <v/>
      </c>
      <c r="AK1431" s="29">
        <v>34365</v>
      </c>
      <c r="AM1431" s="33" t="str">
        <f>IF(ISBLANK(AL1432),"",Short2[[#This Row],[Adj Close]]/AL1432-1)</f>
        <v/>
      </c>
    </row>
    <row r="1432" spans="1:39" x14ac:dyDescent="0.25">
      <c r="A1432" s="37">
        <v>34358</v>
      </c>
      <c r="B1432" s="39">
        <v>478.70001200000002</v>
      </c>
      <c r="C1432" s="36">
        <f>IF(ISBLANK(B1433), "", GSPC[[#This Row],[Adj Close]]/B1433-1)</f>
        <v>8.3839126045164303E-3</v>
      </c>
      <c r="D1432" s="37">
        <v>34358</v>
      </c>
      <c r="E1432"/>
      <c r="F1432" s="36" t="str">
        <f>IF(ISBLANK(E1433), "", Long0[[#This Row],[Adj Close]]/E1433-1)</f>
        <v/>
      </c>
      <c r="J1432" s="37">
        <v>34358</v>
      </c>
      <c r="K1432"/>
      <c r="L1432" s="36" t="str">
        <f>IF(ISBLANK(K1433),"",Long2[[#This Row],[Adj Close]]/K1433-1)</f>
        <v/>
      </c>
      <c r="M1432" s="29">
        <v>34358</v>
      </c>
      <c r="O1432" s="33" t="str">
        <f>IF(ISBLANK(N1433),"",Long3[[#This Row],[Adj Close]]/N1433-1)</f>
        <v/>
      </c>
      <c r="AH1432" s="37">
        <v>34358</v>
      </c>
      <c r="AJ1432" s="36" t="str">
        <f>IF(ISBLANK(AI1433),"",Short1[[#This Row],[Adj Close]]/AI1433-1)</f>
        <v/>
      </c>
      <c r="AK1432" s="29">
        <v>34358</v>
      </c>
      <c r="AM1432" s="33" t="str">
        <f>IF(ISBLANK(AL1433),"",Short2[[#This Row],[Adj Close]]/AL1433-1)</f>
        <v/>
      </c>
    </row>
    <row r="1433" spans="1:39" x14ac:dyDescent="0.25">
      <c r="A1433" s="37">
        <v>34351</v>
      </c>
      <c r="B1433" s="39">
        <v>474.72000100000002</v>
      </c>
      <c r="C1433" s="36">
        <f>IF(ISBLANK(B1434), "", GSPC[[#This Row],[Adj Close]]/B1434-1)</f>
        <v>-4.0008211745312661E-4</v>
      </c>
      <c r="D1433" s="37">
        <v>34351</v>
      </c>
      <c r="E1433"/>
      <c r="F1433" s="36" t="str">
        <f>IF(ISBLANK(E1434), "", Long0[[#This Row],[Adj Close]]/E1434-1)</f>
        <v/>
      </c>
      <c r="J1433" s="37">
        <v>34351</v>
      </c>
      <c r="K1433"/>
      <c r="L1433" s="36" t="str">
        <f>IF(ISBLANK(K1434),"",Long2[[#This Row],[Adj Close]]/K1434-1)</f>
        <v/>
      </c>
      <c r="M1433" s="29">
        <v>34351</v>
      </c>
      <c r="O1433" s="33" t="str">
        <f>IF(ISBLANK(N1434),"",Long3[[#This Row],[Adj Close]]/N1434-1)</f>
        <v/>
      </c>
      <c r="AH1433" s="37">
        <v>34351</v>
      </c>
      <c r="AJ1433" s="36" t="str">
        <f>IF(ISBLANK(AI1434),"",Short1[[#This Row],[Adj Close]]/AI1434-1)</f>
        <v/>
      </c>
      <c r="AK1433" s="29">
        <v>34351</v>
      </c>
      <c r="AM1433" s="33" t="str">
        <f>IF(ISBLANK(AL1434),"",Short2[[#This Row],[Adj Close]]/AL1434-1)</f>
        <v/>
      </c>
    </row>
    <row r="1434" spans="1:39" x14ac:dyDescent="0.25">
      <c r="A1434" s="37">
        <v>34344</v>
      </c>
      <c r="B1434" s="39">
        <v>474.91000400000001</v>
      </c>
      <c r="C1434" s="36">
        <f>IF(ISBLANK(B1435), "", GSPC[[#This Row],[Adj Close]]/B1435-1)</f>
        <v>1.0661864362569107E-2</v>
      </c>
      <c r="D1434" s="37">
        <v>34344</v>
      </c>
      <c r="E1434"/>
      <c r="F1434" s="36" t="str">
        <f>IF(ISBLANK(E1435), "", Long0[[#This Row],[Adj Close]]/E1435-1)</f>
        <v/>
      </c>
      <c r="J1434" s="37">
        <v>34344</v>
      </c>
      <c r="K1434"/>
      <c r="L1434" s="36" t="str">
        <f>IF(ISBLANK(K1435),"",Long2[[#This Row],[Adj Close]]/K1435-1)</f>
        <v/>
      </c>
      <c r="M1434" s="29">
        <v>34344</v>
      </c>
      <c r="O1434" s="33" t="str">
        <f>IF(ISBLANK(N1435),"",Long3[[#This Row],[Adj Close]]/N1435-1)</f>
        <v/>
      </c>
      <c r="AH1434" s="37">
        <v>34344</v>
      </c>
      <c r="AJ1434" s="36" t="str">
        <f>IF(ISBLANK(AI1435),"",Short1[[#This Row],[Adj Close]]/AI1435-1)</f>
        <v/>
      </c>
      <c r="AK1434" s="29">
        <v>34344</v>
      </c>
      <c r="AM1434" s="33" t="str">
        <f>IF(ISBLANK(AL1435),"",Short2[[#This Row],[Adj Close]]/AL1435-1)</f>
        <v/>
      </c>
    </row>
    <row r="1435" spans="1:39" x14ac:dyDescent="0.25">
      <c r="A1435" s="37">
        <v>34337</v>
      </c>
      <c r="B1435" s="39">
        <v>469.89999399999999</v>
      </c>
      <c r="C1435" s="36">
        <f>IF(ISBLANK(B1436), "", GSPC[[#This Row],[Adj Close]]/B1436-1)</f>
        <v>7.3962523555470838E-3</v>
      </c>
      <c r="D1435" s="37">
        <v>34337</v>
      </c>
      <c r="E1435"/>
      <c r="F1435" s="36" t="str">
        <f>IF(ISBLANK(E1436), "", Long0[[#This Row],[Adj Close]]/E1436-1)</f>
        <v/>
      </c>
      <c r="J1435" s="37">
        <v>34337</v>
      </c>
      <c r="K1435"/>
      <c r="L1435" s="36" t="str">
        <f>IF(ISBLANK(K1436),"",Long2[[#This Row],[Adj Close]]/K1436-1)</f>
        <v/>
      </c>
      <c r="M1435" s="29">
        <v>34337</v>
      </c>
      <c r="O1435" s="33" t="str">
        <f>IF(ISBLANK(N1436),"",Long3[[#This Row],[Adj Close]]/N1436-1)</f>
        <v/>
      </c>
      <c r="AH1435" s="37">
        <v>34337</v>
      </c>
      <c r="AJ1435" s="36" t="str">
        <f>IF(ISBLANK(AI1436),"",Short1[[#This Row],[Adj Close]]/AI1436-1)</f>
        <v/>
      </c>
      <c r="AK1435" s="29">
        <v>34337</v>
      </c>
      <c r="AM1435" s="33" t="str">
        <f>IF(ISBLANK(AL1436),"",Short2[[#This Row],[Adj Close]]/AL1436-1)</f>
        <v/>
      </c>
    </row>
    <row r="1436" spans="1:39" x14ac:dyDescent="0.25">
      <c r="A1436" s="37">
        <v>34330</v>
      </c>
      <c r="B1436" s="39">
        <v>466.45001200000002</v>
      </c>
      <c r="C1436" s="36">
        <f>IF(ISBLANK(B1437), "", GSPC[[#This Row],[Adj Close]]/B1437-1)</f>
        <v>-1.9898005692391418E-3</v>
      </c>
      <c r="D1436" s="37">
        <v>34330</v>
      </c>
      <c r="E1436"/>
      <c r="F1436" s="36" t="str">
        <f>IF(ISBLANK(E1437), "", Long0[[#This Row],[Adj Close]]/E1437-1)</f>
        <v/>
      </c>
      <c r="J1436" s="37">
        <v>34330</v>
      </c>
      <c r="K1436"/>
      <c r="L1436" s="36" t="str">
        <f>IF(ISBLANK(K1437),"",Long2[[#This Row],[Adj Close]]/K1437-1)</f>
        <v/>
      </c>
      <c r="M1436" s="29">
        <v>34330</v>
      </c>
      <c r="O1436" s="33" t="str">
        <f>IF(ISBLANK(N1437),"",Long3[[#This Row],[Adj Close]]/N1437-1)</f>
        <v/>
      </c>
      <c r="AH1436" s="37">
        <v>34330</v>
      </c>
      <c r="AJ1436" s="36" t="str">
        <f>IF(ISBLANK(AI1437),"",Short1[[#This Row],[Adj Close]]/AI1437-1)</f>
        <v/>
      </c>
      <c r="AK1436" s="29">
        <v>34330</v>
      </c>
      <c r="AM1436" s="33" t="str">
        <f>IF(ISBLANK(AL1437),"",Short2[[#This Row],[Adj Close]]/AL1437-1)</f>
        <v/>
      </c>
    </row>
    <row r="1437" spans="1:39" x14ac:dyDescent="0.25">
      <c r="A1437" s="37">
        <v>34323</v>
      </c>
      <c r="B1437" s="39">
        <v>467.38000499999998</v>
      </c>
      <c r="C1437" s="36">
        <f>IF(ISBLANK(B1438), "", GSPC[[#This Row],[Adj Close]]/B1438-1)</f>
        <v>2.1441742554979548E-3</v>
      </c>
      <c r="D1437" s="37">
        <v>34323</v>
      </c>
      <c r="E1437"/>
      <c r="F1437" s="36" t="str">
        <f>IF(ISBLANK(E1438), "", Long0[[#This Row],[Adj Close]]/E1438-1)</f>
        <v/>
      </c>
      <c r="J1437" s="37">
        <v>34323</v>
      </c>
      <c r="K1437"/>
      <c r="L1437" s="36" t="str">
        <f>IF(ISBLANK(K1438),"",Long2[[#This Row],[Adj Close]]/K1438-1)</f>
        <v/>
      </c>
      <c r="M1437" s="29">
        <v>34323</v>
      </c>
      <c r="O1437" s="33" t="str">
        <f>IF(ISBLANK(N1438),"",Long3[[#This Row],[Adj Close]]/N1438-1)</f>
        <v/>
      </c>
      <c r="AH1437" s="37">
        <v>34323</v>
      </c>
      <c r="AJ1437" s="36" t="str">
        <f>IF(ISBLANK(AI1438),"",Short1[[#This Row],[Adj Close]]/AI1438-1)</f>
        <v/>
      </c>
      <c r="AK1437" s="29">
        <v>34323</v>
      </c>
      <c r="AM1437" s="33" t="str">
        <f>IF(ISBLANK(AL1438),"",Short2[[#This Row],[Adj Close]]/AL1438-1)</f>
        <v/>
      </c>
    </row>
    <row r="1438" spans="1:39" x14ac:dyDescent="0.25">
      <c r="A1438" s="37">
        <v>34316</v>
      </c>
      <c r="B1438" s="39">
        <v>466.38000499999998</v>
      </c>
      <c r="C1438" s="36">
        <f>IF(ISBLANK(B1439), "", GSPC[[#This Row],[Adj Close]]/B1439-1)</f>
        <v>5.2809950573726727E-3</v>
      </c>
      <c r="D1438" s="37">
        <v>34316</v>
      </c>
      <c r="E1438"/>
      <c r="F1438" s="36" t="str">
        <f>IF(ISBLANK(E1439), "", Long0[[#This Row],[Adj Close]]/E1439-1)</f>
        <v/>
      </c>
      <c r="J1438" s="37">
        <v>34316</v>
      </c>
      <c r="K1438"/>
      <c r="L1438" s="36" t="str">
        <f>IF(ISBLANK(K1439),"",Long2[[#This Row],[Adj Close]]/K1439-1)</f>
        <v/>
      </c>
      <c r="M1438" s="29">
        <v>34316</v>
      </c>
      <c r="O1438" s="33" t="str">
        <f>IF(ISBLANK(N1439),"",Long3[[#This Row],[Adj Close]]/N1439-1)</f>
        <v/>
      </c>
      <c r="AH1438" s="37">
        <v>34316</v>
      </c>
      <c r="AJ1438" s="36" t="str">
        <f>IF(ISBLANK(AI1439),"",Short1[[#This Row],[Adj Close]]/AI1439-1)</f>
        <v/>
      </c>
      <c r="AK1438" s="29">
        <v>34316</v>
      </c>
      <c r="AM1438" s="33" t="str">
        <f>IF(ISBLANK(AL1439),"",Short2[[#This Row],[Adj Close]]/AL1439-1)</f>
        <v/>
      </c>
    </row>
    <row r="1439" spans="1:39" x14ac:dyDescent="0.25">
      <c r="A1439" s="37">
        <v>34309</v>
      </c>
      <c r="B1439" s="39">
        <v>463.92999300000002</v>
      </c>
      <c r="C1439" s="36">
        <f>IF(ISBLANK(B1440), "", GSPC[[#This Row],[Adj Close]]/B1440-1)</f>
        <v>-2.0650518811422547E-3</v>
      </c>
      <c r="D1439" s="37">
        <v>34309</v>
      </c>
      <c r="E1439"/>
      <c r="F1439" s="36" t="str">
        <f>IF(ISBLANK(E1440), "", Long0[[#This Row],[Adj Close]]/E1440-1)</f>
        <v/>
      </c>
      <c r="J1439" s="37">
        <v>34309</v>
      </c>
      <c r="K1439"/>
      <c r="L1439" s="36" t="str">
        <f>IF(ISBLANK(K1440),"",Long2[[#This Row],[Adj Close]]/K1440-1)</f>
        <v/>
      </c>
      <c r="M1439" s="29">
        <v>34309</v>
      </c>
      <c r="O1439" s="33" t="str">
        <f>IF(ISBLANK(N1440),"",Long3[[#This Row],[Adj Close]]/N1440-1)</f>
        <v/>
      </c>
      <c r="AH1439" s="37">
        <v>34309</v>
      </c>
      <c r="AJ1439" s="36" t="str">
        <f>IF(ISBLANK(AI1440),"",Short1[[#This Row],[Adj Close]]/AI1440-1)</f>
        <v/>
      </c>
      <c r="AK1439" s="29">
        <v>34309</v>
      </c>
      <c r="AM1439" s="33" t="str">
        <f>IF(ISBLANK(AL1440),"",Short2[[#This Row],[Adj Close]]/AL1440-1)</f>
        <v/>
      </c>
    </row>
    <row r="1440" spans="1:39" x14ac:dyDescent="0.25">
      <c r="A1440" s="37">
        <v>34302</v>
      </c>
      <c r="B1440" s="39">
        <v>464.89001500000001</v>
      </c>
      <c r="C1440" s="36">
        <f>IF(ISBLANK(B1441), "", GSPC[[#This Row],[Adj Close]]/B1441-1)</f>
        <v>3.9520083961128716E-3</v>
      </c>
      <c r="D1440" s="37">
        <v>34302</v>
      </c>
      <c r="E1440"/>
      <c r="F1440" s="36" t="str">
        <f>IF(ISBLANK(E1441), "", Long0[[#This Row],[Adj Close]]/E1441-1)</f>
        <v/>
      </c>
      <c r="J1440" s="37">
        <v>34302</v>
      </c>
      <c r="K1440"/>
      <c r="L1440" s="36" t="str">
        <f>IF(ISBLANK(K1441),"",Long2[[#This Row],[Adj Close]]/K1441-1)</f>
        <v/>
      </c>
      <c r="M1440" s="29">
        <v>34302</v>
      </c>
      <c r="O1440" s="33" t="str">
        <f>IF(ISBLANK(N1441),"",Long3[[#This Row],[Adj Close]]/N1441-1)</f>
        <v/>
      </c>
      <c r="AH1440" s="37">
        <v>34302</v>
      </c>
      <c r="AJ1440" s="36" t="str">
        <f>IF(ISBLANK(AI1441),"",Short1[[#This Row],[Adj Close]]/AI1441-1)</f>
        <v/>
      </c>
      <c r="AK1440" s="29">
        <v>34302</v>
      </c>
      <c r="AM1440" s="33" t="str">
        <f>IF(ISBLANK(AL1441),"",Short2[[#This Row],[Adj Close]]/AL1441-1)</f>
        <v/>
      </c>
    </row>
    <row r="1441" spans="1:39" x14ac:dyDescent="0.25">
      <c r="A1441" s="37">
        <v>34295</v>
      </c>
      <c r="B1441" s="39">
        <v>463.05999800000001</v>
      </c>
      <c r="C1441" s="36">
        <f>IF(ISBLANK(B1442), "", GSPC[[#This Row],[Adj Close]]/B1442-1)</f>
        <v>9.943622871462221E-4</v>
      </c>
      <c r="D1441" s="37">
        <v>34295</v>
      </c>
      <c r="E1441"/>
      <c r="F1441" s="36" t="str">
        <f>IF(ISBLANK(E1442), "", Long0[[#This Row],[Adj Close]]/E1442-1)</f>
        <v/>
      </c>
      <c r="J1441" s="37">
        <v>34295</v>
      </c>
      <c r="K1441"/>
      <c r="L1441" s="36" t="str">
        <f>IF(ISBLANK(K1442),"",Long2[[#This Row],[Adj Close]]/K1442-1)</f>
        <v/>
      </c>
      <c r="M1441" s="29">
        <v>34295</v>
      </c>
      <c r="O1441" s="33" t="str">
        <f>IF(ISBLANK(N1442),"",Long3[[#This Row],[Adj Close]]/N1442-1)</f>
        <v/>
      </c>
      <c r="AH1441" s="37">
        <v>34295</v>
      </c>
      <c r="AJ1441" s="36" t="str">
        <f>IF(ISBLANK(AI1442),"",Short1[[#This Row],[Adj Close]]/AI1442-1)</f>
        <v/>
      </c>
      <c r="AK1441" s="29">
        <v>34295</v>
      </c>
      <c r="AM1441" s="33" t="str">
        <f>IF(ISBLANK(AL1442),"",Short2[[#This Row],[Adj Close]]/AL1442-1)</f>
        <v/>
      </c>
    </row>
    <row r="1442" spans="1:39" x14ac:dyDescent="0.25">
      <c r="A1442" s="37">
        <v>34288</v>
      </c>
      <c r="B1442" s="39">
        <v>462.60000600000001</v>
      </c>
      <c r="C1442" s="36">
        <f>IF(ISBLANK(B1443), "", GSPC[[#This Row],[Adj Close]]/B1443-1)</f>
        <v>-5.9949911043966075E-3</v>
      </c>
      <c r="D1442" s="37">
        <v>34288</v>
      </c>
      <c r="E1442"/>
      <c r="F1442" s="36" t="str">
        <f>IF(ISBLANK(E1443), "", Long0[[#This Row],[Adj Close]]/E1443-1)</f>
        <v/>
      </c>
      <c r="J1442" s="37">
        <v>34288</v>
      </c>
      <c r="K1442"/>
      <c r="L1442" s="36" t="str">
        <f>IF(ISBLANK(K1443),"",Long2[[#This Row],[Adj Close]]/K1443-1)</f>
        <v/>
      </c>
      <c r="M1442" s="29">
        <v>34288</v>
      </c>
      <c r="O1442" s="33" t="str">
        <f>IF(ISBLANK(N1443),"",Long3[[#This Row],[Adj Close]]/N1443-1)</f>
        <v/>
      </c>
      <c r="AH1442" s="37">
        <v>34288</v>
      </c>
      <c r="AJ1442" s="36" t="str">
        <f>IF(ISBLANK(AI1443),"",Short1[[#This Row],[Adj Close]]/AI1443-1)</f>
        <v/>
      </c>
      <c r="AK1442" s="29">
        <v>34288</v>
      </c>
      <c r="AM1442" s="33" t="str">
        <f>IF(ISBLANK(AL1443),"",Short2[[#This Row],[Adj Close]]/AL1443-1)</f>
        <v/>
      </c>
    </row>
    <row r="1443" spans="1:39" x14ac:dyDescent="0.25">
      <c r="A1443" s="37">
        <v>34281</v>
      </c>
      <c r="B1443" s="39">
        <v>465.39001500000001</v>
      </c>
      <c r="C1443" s="36">
        <f>IF(ISBLANK(B1444), "", GSPC[[#This Row],[Adj Close]]/B1444-1)</f>
        <v>1.2664029225910811E-2</v>
      </c>
      <c r="D1443" s="37">
        <v>34281</v>
      </c>
      <c r="E1443"/>
      <c r="F1443" s="36" t="str">
        <f>IF(ISBLANK(E1444), "", Long0[[#This Row],[Adj Close]]/E1444-1)</f>
        <v/>
      </c>
      <c r="J1443" s="37">
        <v>34281</v>
      </c>
      <c r="K1443"/>
      <c r="L1443" s="36" t="str">
        <f>IF(ISBLANK(K1444),"",Long2[[#This Row],[Adj Close]]/K1444-1)</f>
        <v/>
      </c>
      <c r="M1443" s="29">
        <v>34281</v>
      </c>
      <c r="O1443" s="33" t="str">
        <f>IF(ISBLANK(N1444),"",Long3[[#This Row],[Adj Close]]/N1444-1)</f>
        <v/>
      </c>
      <c r="AH1443" s="37">
        <v>34281</v>
      </c>
      <c r="AJ1443" s="36" t="str">
        <f>IF(ISBLANK(AI1444),"",Short1[[#This Row],[Adj Close]]/AI1444-1)</f>
        <v/>
      </c>
      <c r="AK1443" s="29">
        <v>34281</v>
      </c>
      <c r="AM1443" s="33" t="str">
        <f>IF(ISBLANK(AL1444),"",Short2[[#This Row],[Adj Close]]/AL1444-1)</f>
        <v/>
      </c>
    </row>
    <row r="1444" spans="1:39" x14ac:dyDescent="0.25">
      <c r="A1444" s="37">
        <v>34274</v>
      </c>
      <c r="B1444" s="39">
        <v>459.57000699999998</v>
      </c>
      <c r="C1444" s="36">
        <f>IF(ISBLANK(B1445), "", GSPC[[#This Row],[Adj Close]]/B1445-1)</f>
        <v>-1.7655943888864156E-2</v>
      </c>
      <c r="D1444" s="37">
        <v>34274</v>
      </c>
      <c r="E1444"/>
      <c r="F1444" s="36" t="str">
        <f>IF(ISBLANK(E1445), "", Long0[[#This Row],[Adj Close]]/E1445-1)</f>
        <v/>
      </c>
      <c r="J1444" s="37">
        <v>34274</v>
      </c>
      <c r="K1444"/>
      <c r="L1444" s="36" t="str">
        <f>IF(ISBLANK(K1445),"",Long2[[#This Row],[Adj Close]]/K1445-1)</f>
        <v/>
      </c>
      <c r="M1444" s="29">
        <v>34274</v>
      </c>
      <c r="O1444" s="33" t="str">
        <f>IF(ISBLANK(N1445),"",Long3[[#This Row],[Adj Close]]/N1445-1)</f>
        <v/>
      </c>
      <c r="AH1444" s="37">
        <v>34274</v>
      </c>
      <c r="AJ1444" s="36" t="str">
        <f>IF(ISBLANK(AI1445),"",Short1[[#This Row],[Adj Close]]/AI1445-1)</f>
        <v/>
      </c>
      <c r="AK1444" s="29">
        <v>34274</v>
      </c>
      <c r="AM1444" s="33" t="str">
        <f>IF(ISBLANK(AL1445),"",Short2[[#This Row],[Adj Close]]/AL1445-1)</f>
        <v/>
      </c>
    </row>
    <row r="1445" spans="1:39" x14ac:dyDescent="0.25">
      <c r="A1445" s="37">
        <v>34267</v>
      </c>
      <c r="B1445" s="39">
        <v>467.82998700000002</v>
      </c>
      <c r="C1445" s="36">
        <f>IF(ISBLANK(B1446), "", GSPC[[#This Row],[Adj Close]]/B1446-1)</f>
        <v>9.8430679911796215E-3</v>
      </c>
      <c r="D1445" s="37">
        <v>34267</v>
      </c>
      <c r="E1445"/>
      <c r="F1445" s="36" t="str">
        <f>IF(ISBLANK(E1446), "", Long0[[#This Row],[Adj Close]]/E1446-1)</f>
        <v/>
      </c>
      <c r="J1445" s="37">
        <v>34267</v>
      </c>
      <c r="K1445"/>
      <c r="L1445" s="36" t="str">
        <f>IF(ISBLANK(K1446),"",Long2[[#This Row],[Adj Close]]/K1446-1)</f>
        <v/>
      </c>
      <c r="M1445" s="29">
        <v>34267</v>
      </c>
      <c r="O1445" s="33" t="str">
        <f>IF(ISBLANK(N1446),"",Long3[[#This Row],[Adj Close]]/N1446-1)</f>
        <v/>
      </c>
      <c r="AH1445" s="37">
        <v>34267</v>
      </c>
      <c r="AJ1445" s="36" t="str">
        <f>IF(ISBLANK(AI1446),"",Short1[[#This Row],[Adj Close]]/AI1446-1)</f>
        <v/>
      </c>
      <c r="AK1445" s="29">
        <v>34267</v>
      </c>
      <c r="AM1445" s="33" t="str">
        <f>IF(ISBLANK(AL1446),"",Short2[[#This Row],[Adj Close]]/AL1446-1)</f>
        <v/>
      </c>
    </row>
    <row r="1446" spans="1:39" x14ac:dyDescent="0.25">
      <c r="A1446" s="37">
        <v>34260</v>
      </c>
      <c r="B1446" s="39">
        <v>463.26998900000001</v>
      </c>
      <c r="C1446" s="36">
        <f>IF(ISBLANK(B1447), "", GSPC[[#This Row],[Adj Close]]/B1447-1)</f>
        <v>-1.3269458998935058E-2</v>
      </c>
      <c r="D1446" s="37">
        <v>34260</v>
      </c>
      <c r="E1446"/>
      <c r="F1446" s="36" t="str">
        <f>IF(ISBLANK(E1447), "", Long0[[#This Row],[Adj Close]]/E1447-1)</f>
        <v/>
      </c>
      <c r="J1446" s="37">
        <v>34260</v>
      </c>
      <c r="K1446"/>
      <c r="L1446" s="36" t="str">
        <f>IF(ISBLANK(K1447),"",Long2[[#This Row],[Adj Close]]/K1447-1)</f>
        <v/>
      </c>
      <c r="M1446" s="29">
        <v>34260</v>
      </c>
      <c r="O1446" s="33" t="str">
        <f>IF(ISBLANK(N1447),"",Long3[[#This Row],[Adj Close]]/N1447-1)</f>
        <v/>
      </c>
      <c r="AH1446" s="37">
        <v>34260</v>
      </c>
      <c r="AJ1446" s="36" t="str">
        <f>IF(ISBLANK(AI1447),"",Short1[[#This Row],[Adj Close]]/AI1447-1)</f>
        <v/>
      </c>
      <c r="AK1446" s="29">
        <v>34260</v>
      </c>
      <c r="AM1446" s="33" t="str">
        <f>IF(ISBLANK(AL1447),"",Short2[[#This Row],[Adj Close]]/AL1447-1)</f>
        <v/>
      </c>
    </row>
    <row r="1447" spans="1:39" x14ac:dyDescent="0.25">
      <c r="A1447" s="37">
        <v>34253</v>
      </c>
      <c r="B1447" s="39">
        <v>469.5</v>
      </c>
      <c r="C1447" s="36">
        <f>IF(ISBLANK(B1448), "", GSPC[[#This Row],[Adj Close]]/B1448-1)</f>
        <v>1.9964810757814533E-2</v>
      </c>
      <c r="D1447" s="37">
        <v>34253</v>
      </c>
      <c r="E1447"/>
      <c r="F1447" s="36" t="str">
        <f>IF(ISBLANK(E1448), "", Long0[[#This Row],[Adj Close]]/E1448-1)</f>
        <v/>
      </c>
      <c r="J1447" s="37">
        <v>34253</v>
      </c>
      <c r="K1447"/>
      <c r="L1447" s="36" t="str">
        <f>IF(ISBLANK(K1448),"",Long2[[#This Row],[Adj Close]]/K1448-1)</f>
        <v/>
      </c>
      <c r="M1447" s="29">
        <v>34253</v>
      </c>
      <c r="O1447" s="33" t="str">
        <f>IF(ISBLANK(N1448),"",Long3[[#This Row],[Adj Close]]/N1448-1)</f>
        <v/>
      </c>
      <c r="AH1447" s="37">
        <v>34253</v>
      </c>
      <c r="AJ1447" s="36" t="str">
        <f>IF(ISBLANK(AI1448),"",Short1[[#This Row],[Adj Close]]/AI1448-1)</f>
        <v/>
      </c>
      <c r="AK1447" s="29">
        <v>34253</v>
      </c>
      <c r="AM1447" s="33" t="str">
        <f>IF(ISBLANK(AL1448),"",Short2[[#This Row],[Adj Close]]/AL1448-1)</f>
        <v/>
      </c>
    </row>
    <row r="1448" spans="1:39" x14ac:dyDescent="0.25">
      <c r="A1448" s="37">
        <v>34246</v>
      </c>
      <c r="B1448" s="39">
        <v>460.30999800000001</v>
      </c>
      <c r="C1448" s="36">
        <f>IF(ISBLANK(B1449), "", GSPC[[#This Row],[Adj Close]]/B1449-1)</f>
        <v>-2.1028464318912921E-3</v>
      </c>
      <c r="D1448" s="37">
        <v>34246</v>
      </c>
      <c r="E1448"/>
      <c r="F1448" s="36" t="str">
        <f>IF(ISBLANK(E1449), "", Long0[[#This Row],[Adj Close]]/E1449-1)</f>
        <v/>
      </c>
      <c r="J1448" s="37">
        <v>34246</v>
      </c>
      <c r="K1448"/>
      <c r="L1448" s="36" t="str">
        <f>IF(ISBLANK(K1449),"",Long2[[#This Row],[Adj Close]]/K1449-1)</f>
        <v/>
      </c>
      <c r="M1448" s="29">
        <v>34246</v>
      </c>
      <c r="O1448" s="33" t="str">
        <f>IF(ISBLANK(N1449),"",Long3[[#This Row],[Adj Close]]/N1449-1)</f>
        <v/>
      </c>
      <c r="AH1448" s="37">
        <v>34246</v>
      </c>
      <c r="AJ1448" s="36" t="str">
        <f>IF(ISBLANK(AI1449),"",Short1[[#This Row],[Adj Close]]/AI1449-1)</f>
        <v/>
      </c>
      <c r="AK1448" s="29">
        <v>34246</v>
      </c>
      <c r="AM1448" s="33" t="str">
        <f>IF(ISBLANK(AL1449),"",Short2[[#This Row],[Adj Close]]/AL1449-1)</f>
        <v/>
      </c>
    </row>
    <row r="1449" spans="1:39" x14ac:dyDescent="0.25">
      <c r="A1449" s="37">
        <v>34239</v>
      </c>
      <c r="B1449" s="39">
        <v>461.27999899999998</v>
      </c>
      <c r="C1449" s="36">
        <f>IF(ISBLANK(B1450), "", GSPC[[#This Row],[Adj Close]]/B1450-1)</f>
        <v>7.9758625092776203E-3</v>
      </c>
      <c r="D1449" s="37">
        <v>34239</v>
      </c>
      <c r="E1449"/>
      <c r="F1449" s="36" t="str">
        <f>IF(ISBLANK(E1450), "", Long0[[#This Row],[Adj Close]]/E1450-1)</f>
        <v/>
      </c>
      <c r="J1449" s="37">
        <v>34239</v>
      </c>
      <c r="K1449"/>
      <c r="L1449" s="36" t="str">
        <f>IF(ISBLANK(K1450),"",Long2[[#This Row],[Adj Close]]/K1450-1)</f>
        <v/>
      </c>
      <c r="M1449" s="29">
        <v>34239</v>
      </c>
      <c r="O1449" s="33" t="str">
        <f>IF(ISBLANK(N1450),"",Long3[[#This Row],[Adj Close]]/N1450-1)</f>
        <v/>
      </c>
      <c r="AH1449" s="37">
        <v>34239</v>
      </c>
      <c r="AJ1449" s="36" t="str">
        <f>IF(ISBLANK(AI1450),"",Short1[[#This Row],[Adj Close]]/AI1450-1)</f>
        <v/>
      </c>
      <c r="AK1449" s="29">
        <v>34239</v>
      </c>
      <c r="AM1449" s="33" t="str">
        <f>IF(ISBLANK(AL1450),"",Short2[[#This Row],[Adj Close]]/AL1450-1)</f>
        <v/>
      </c>
    </row>
    <row r="1450" spans="1:39" x14ac:dyDescent="0.25">
      <c r="A1450" s="37">
        <v>34232</v>
      </c>
      <c r="B1450" s="39">
        <v>457.63000499999998</v>
      </c>
      <c r="C1450" s="36">
        <f>IF(ISBLANK(B1451), "", GSPC[[#This Row],[Adj Close]]/B1451-1)</f>
        <v>-2.6153085761589923E-3</v>
      </c>
      <c r="D1450" s="37">
        <v>34232</v>
      </c>
      <c r="E1450"/>
      <c r="F1450" s="36" t="str">
        <f>IF(ISBLANK(E1451), "", Long0[[#This Row],[Adj Close]]/E1451-1)</f>
        <v/>
      </c>
      <c r="J1450" s="37">
        <v>34232</v>
      </c>
      <c r="K1450"/>
      <c r="L1450" s="36" t="str">
        <f>IF(ISBLANK(K1451),"",Long2[[#This Row],[Adj Close]]/K1451-1)</f>
        <v/>
      </c>
      <c r="M1450" s="29">
        <v>34232</v>
      </c>
      <c r="O1450" s="33" t="str">
        <f>IF(ISBLANK(N1451),"",Long3[[#This Row],[Adj Close]]/N1451-1)</f>
        <v/>
      </c>
      <c r="AH1450" s="37">
        <v>34232</v>
      </c>
      <c r="AJ1450" s="36" t="str">
        <f>IF(ISBLANK(AI1451),"",Short1[[#This Row],[Adj Close]]/AI1451-1)</f>
        <v/>
      </c>
      <c r="AK1450" s="29">
        <v>34232</v>
      </c>
      <c r="AM1450" s="33" t="str">
        <f>IF(ISBLANK(AL1451),"",Short2[[#This Row],[Adj Close]]/AL1451-1)</f>
        <v/>
      </c>
    </row>
    <row r="1451" spans="1:39" x14ac:dyDescent="0.25">
      <c r="A1451" s="37">
        <v>34225</v>
      </c>
      <c r="B1451" s="39">
        <v>458.82998700000002</v>
      </c>
      <c r="C1451" s="36">
        <f>IF(ISBLANK(B1452), "", GSPC[[#This Row],[Adj Close]]/B1452-1)</f>
        <v>-6.2592350206635006E-3</v>
      </c>
      <c r="D1451" s="37">
        <v>34225</v>
      </c>
      <c r="E1451"/>
      <c r="F1451" s="36" t="str">
        <f>IF(ISBLANK(E1452), "", Long0[[#This Row],[Adj Close]]/E1452-1)</f>
        <v/>
      </c>
      <c r="J1451" s="37">
        <v>34225</v>
      </c>
      <c r="K1451"/>
      <c r="L1451" s="36" t="str">
        <f>IF(ISBLANK(K1452),"",Long2[[#This Row],[Adj Close]]/K1452-1)</f>
        <v/>
      </c>
      <c r="M1451" s="29">
        <v>34225</v>
      </c>
      <c r="O1451" s="33" t="str">
        <f>IF(ISBLANK(N1452),"",Long3[[#This Row],[Adj Close]]/N1452-1)</f>
        <v/>
      </c>
      <c r="AH1451" s="37">
        <v>34225</v>
      </c>
      <c r="AJ1451" s="36" t="str">
        <f>IF(ISBLANK(AI1452),"",Short1[[#This Row],[Adj Close]]/AI1452-1)</f>
        <v/>
      </c>
      <c r="AK1451" s="29">
        <v>34225</v>
      </c>
      <c r="AM1451" s="33" t="str">
        <f>IF(ISBLANK(AL1452),"",Short2[[#This Row],[Adj Close]]/AL1452-1)</f>
        <v/>
      </c>
    </row>
    <row r="1452" spans="1:39" x14ac:dyDescent="0.25">
      <c r="A1452" s="37">
        <v>34218</v>
      </c>
      <c r="B1452" s="39">
        <v>461.72000100000002</v>
      </c>
      <c r="C1452" s="36">
        <f>IF(ISBLANK(B1453), "", GSPC[[#This Row],[Adj Close]]/B1453-1)</f>
        <v>8.2369836410212116E-4</v>
      </c>
      <c r="D1452" s="37">
        <v>34218</v>
      </c>
      <c r="E1452"/>
      <c r="F1452" s="36" t="str">
        <f>IF(ISBLANK(E1453), "", Long0[[#This Row],[Adj Close]]/E1453-1)</f>
        <v/>
      </c>
      <c r="J1452" s="37">
        <v>34218</v>
      </c>
      <c r="K1452"/>
      <c r="L1452" s="36" t="str">
        <f>IF(ISBLANK(K1453),"",Long2[[#This Row],[Adj Close]]/K1453-1)</f>
        <v/>
      </c>
      <c r="M1452" s="29">
        <v>34218</v>
      </c>
      <c r="O1452" s="33" t="str">
        <f>IF(ISBLANK(N1453),"",Long3[[#This Row],[Adj Close]]/N1453-1)</f>
        <v/>
      </c>
      <c r="AH1452" s="37">
        <v>34218</v>
      </c>
      <c r="AJ1452" s="36" t="str">
        <f>IF(ISBLANK(AI1453),"",Short1[[#This Row],[Adj Close]]/AI1453-1)</f>
        <v/>
      </c>
      <c r="AK1452" s="29">
        <v>34218</v>
      </c>
      <c r="AM1452" s="33" t="str">
        <f>IF(ISBLANK(AL1453),"",Short2[[#This Row],[Adj Close]]/AL1453-1)</f>
        <v/>
      </c>
    </row>
    <row r="1453" spans="1:39" x14ac:dyDescent="0.25">
      <c r="A1453" s="37">
        <v>34211</v>
      </c>
      <c r="B1453" s="39">
        <v>461.33999599999999</v>
      </c>
      <c r="C1453" s="36">
        <f>IF(ISBLANK(B1454), "", GSPC[[#This Row],[Adj Close]]/B1454-1)</f>
        <v>1.7370629790385284E-3</v>
      </c>
      <c r="D1453" s="37">
        <v>34211</v>
      </c>
      <c r="E1453"/>
      <c r="F1453" s="36" t="str">
        <f>IF(ISBLANK(E1454), "", Long0[[#This Row],[Adj Close]]/E1454-1)</f>
        <v/>
      </c>
      <c r="J1453" s="37">
        <v>34211</v>
      </c>
      <c r="K1453"/>
      <c r="L1453" s="36" t="str">
        <f>IF(ISBLANK(K1454),"",Long2[[#This Row],[Adj Close]]/K1454-1)</f>
        <v/>
      </c>
      <c r="M1453" s="29">
        <v>34211</v>
      </c>
      <c r="O1453" s="33" t="str">
        <f>IF(ISBLANK(N1454),"",Long3[[#This Row],[Adj Close]]/N1454-1)</f>
        <v/>
      </c>
      <c r="AH1453" s="37">
        <v>34211</v>
      </c>
      <c r="AJ1453" s="36" t="str">
        <f>IF(ISBLANK(AI1454),"",Short1[[#This Row],[Adj Close]]/AI1454-1)</f>
        <v/>
      </c>
      <c r="AK1453" s="29">
        <v>34211</v>
      </c>
      <c r="AM1453" s="33" t="str">
        <f>IF(ISBLANK(AL1454),"",Short2[[#This Row],[Adj Close]]/AL1454-1)</f>
        <v/>
      </c>
    </row>
    <row r="1454" spans="1:39" x14ac:dyDescent="0.25">
      <c r="A1454" s="37">
        <v>34204</v>
      </c>
      <c r="B1454" s="39">
        <v>460.540009</v>
      </c>
      <c r="C1454" s="36">
        <f>IF(ISBLANK(B1455), "", GSPC[[#This Row],[Adj Close]]/B1455-1)</f>
        <v>9.6019049491238295E-3</v>
      </c>
      <c r="D1454" s="37">
        <v>34204</v>
      </c>
      <c r="E1454"/>
      <c r="F1454" s="36" t="str">
        <f>IF(ISBLANK(E1455), "", Long0[[#This Row],[Adj Close]]/E1455-1)</f>
        <v/>
      </c>
      <c r="J1454" s="37">
        <v>34204</v>
      </c>
      <c r="K1454"/>
      <c r="L1454" s="36" t="str">
        <f>IF(ISBLANK(K1455),"",Long2[[#This Row],[Adj Close]]/K1455-1)</f>
        <v/>
      </c>
      <c r="M1454" s="29">
        <v>34204</v>
      </c>
      <c r="O1454" s="33" t="str">
        <f>IF(ISBLANK(N1455),"",Long3[[#This Row],[Adj Close]]/N1455-1)</f>
        <v/>
      </c>
      <c r="AH1454" s="37">
        <v>34204</v>
      </c>
      <c r="AJ1454" s="36" t="str">
        <f>IF(ISBLANK(AI1455),"",Short1[[#This Row],[Adj Close]]/AI1455-1)</f>
        <v/>
      </c>
      <c r="AK1454" s="29">
        <v>34204</v>
      </c>
      <c r="AM1454" s="33" t="str">
        <f>IF(ISBLANK(AL1455),"",Short2[[#This Row],[Adj Close]]/AL1455-1)</f>
        <v/>
      </c>
    </row>
    <row r="1455" spans="1:39" x14ac:dyDescent="0.25">
      <c r="A1455" s="37">
        <v>34197</v>
      </c>
      <c r="B1455" s="39">
        <v>456.16000400000001</v>
      </c>
      <c r="C1455" s="36">
        <f>IF(ISBLANK(B1456), "", GSPC[[#This Row],[Adj Close]]/B1456-1)</f>
        <v>1.3373592214413588E-2</v>
      </c>
      <c r="D1455" s="37">
        <v>34197</v>
      </c>
      <c r="E1455"/>
      <c r="F1455" s="36" t="str">
        <f>IF(ISBLANK(E1456), "", Long0[[#This Row],[Adj Close]]/E1456-1)</f>
        <v/>
      </c>
      <c r="J1455" s="37">
        <v>34197</v>
      </c>
      <c r="K1455"/>
      <c r="L1455" s="36" t="str">
        <f>IF(ISBLANK(K1456),"",Long2[[#This Row],[Adj Close]]/K1456-1)</f>
        <v/>
      </c>
      <c r="M1455" s="29">
        <v>34197</v>
      </c>
      <c r="O1455" s="33" t="str">
        <f>IF(ISBLANK(N1456),"",Long3[[#This Row],[Adj Close]]/N1456-1)</f>
        <v/>
      </c>
      <c r="AH1455" s="37">
        <v>34197</v>
      </c>
      <c r="AJ1455" s="36" t="str">
        <f>IF(ISBLANK(AI1456),"",Short1[[#This Row],[Adj Close]]/AI1456-1)</f>
        <v/>
      </c>
      <c r="AK1455" s="29">
        <v>34197</v>
      </c>
      <c r="AM1455" s="33" t="str">
        <f>IF(ISBLANK(AL1456),"",Short2[[#This Row],[Adj Close]]/AL1456-1)</f>
        <v/>
      </c>
    </row>
    <row r="1456" spans="1:39" x14ac:dyDescent="0.25">
      <c r="A1456" s="37">
        <v>34190</v>
      </c>
      <c r="B1456" s="39">
        <v>450.14001500000001</v>
      </c>
      <c r="C1456" s="36">
        <f>IF(ISBLANK(B1457), "", GSPC[[#This Row],[Adj Close]]/B1457-1)</f>
        <v>3.254038563738737E-3</v>
      </c>
      <c r="D1456" s="37">
        <v>34190</v>
      </c>
      <c r="E1456"/>
      <c r="F1456" s="36" t="str">
        <f>IF(ISBLANK(E1457), "", Long0[[#This Row],[Adj Close]]/E1457-1)</f>
        <v/>
      </c>
      <c r="J1456" s="37">
        <v>34190</v>
      </c>
      <c r="K1456"/>
      <c r="L1456" s="36" t="str">
        <f>IF(ISBLANK(K1457),"",Long2[[#This Row],[Adj Close]]/K1457-1)</f>
        <v/>
      </c>
      <c r="M1456" s="29">
        <v>34190</v>
      </c>
      <c r="O1456" s="33" t="str">
        <f>IF(ISBLANK(N1457),"",Long3[[#This Row],[Adj Close]]/N1457-1)</f>
        <v/>
      </c>
      <c r="AH1456" s="37">
        <v>34190</v>
      </c>
      <c r="AJ1456" s="36" t="str">
        <f>IF(ISBLANK(AI1457),"",Short1[[#This Row],[Adj Close]]/AI1457-1)</f>
        <v/>
      </c>
      <c r="AK1456" s="29">
        <v>34190</v>
      </c>
      <c r="AM1456" s="33" t="str">
        <f>IF(ISBLANK(AL1457),"",Short2[[#This Row],[Adj Close]]/AL1457-1)</f>
        <v/>
      </c>
    </row>
    <row r="1457" spans="1:39" x14ac:dyDescent="0.25">
      <c r="A1457" s="37">
        <v>34183</v>
      </c>
      <c r="B1457" s="39">
        <v>448.67999300000002</v>
      </c>
      <c r="C1457" s="36">
        <f>IF(ISBLANK(B1458), "", GSPC[[#This Row],[Adj Close]]/B1458-1)</f>
        <v>1.2272956371222055E-3</v>
      </c>
      <c r="D1457" s="37">
        <v>34183</v>
      </c>
      <c r="E1457"/>
      <c r="F1457" s="36" t="str">
        <f>IF(ISBLANK(E1458), "", Long0[[#This Row],[Adj Close]]/E1458-1)</f>
        <v/>
      </c>
      <c r="J1457" s="37">
        <v>34183</v>
      </c>
      <c r="K1457"/>
      <c r="L1457" s="36" t="str">
        <f>IF(ISBLANK(K1458),"",Long2[[#This Row],[Adj Close]]/K1458-1)</f>
        <v/>
      </c>
      <c r="M1457" s="29">
        <v>34183</v>
      </c>
      <c r="O1457" s="33" t="str">
        <f>IF(ISBLANK(N1458),"",Long3[[#This Row],[Adj Close]]/N1458-1)</f>
        <v/>
      </c>
      <c r="AH1457" s="37">
        <v>34183</v>
      </c>
      <c r="AJ1457" s="36" t="str">
        <f>IF(ISBLANK(AI1458),"",Short1[[#This Row],[Adj Close]]/AI1458-1)</f>
        <v/>
      </c>
      <c r="AK1457" s="29">
        <v>34183</v>
      </c>
      <c r="AM1457" s="33" t="str">
        <f>IF(ISBLANK(AL1458),"",Short2[[#This Row],[Adj Close]]/AL1458-1)</f>
        <v/>
      </c>
    </row>
    <row r="1458" spans="1:39" x14ac:dyDescent="0.25">
      <c r="A1458" s="37">
        <v>34176</v>
      </c>
      <c r="B1458" s="39">
        <v>448.13000499999998</v>
      </c>
      <c r="C1458" s="36">
        <f>IF(ISBLANK(B1459), "", GSPC[[#This Row],[Adj Close]]/B1459-1)</f>
        <v>2.303732914733958E-3</v>
      </c>
      <c r="D1458" s="37">
        <v>34176</v>
      </c>
      <c r="E1458"/>
      <c r="F1458" s="36" t="str">
        <f>IF(ISBLANK(E1459), "", Long0[[#This Row],[Adj Close]]/E1459-1)</f>
        <v/>
      </c>
      <c r="J1458" s="37">
        <v>34176</v>
      </c>
      <c r="K1458"/>
      <c r="L1458" s="36" t="str">
        <f>IF(ISBLANK(K1459),"",Long2[[#This Row],[Adj Close]]/K1459-1)</f>
        <v/>
      </c>
      <c r="M1458" s="29">
        <v>34176</v>
      </c>
      <c r="O1458" s="33" t="str">
        <f>IF(ISBLANK(N1459),"",Long3[[#This Row],[Adj Close]]/N1459-1)</f>
        <v/>
      </c>
      <c r="AH1458" s="37">
        <v>34176</v>
      </c>
      <c r="AJ1458" s="36" t="str">
        <f>IF(ISBLANK(AI1459),"",Short1[[#This Row],[Adj Close]]/AI1459-1)</f>
        <v/>
      </c>
      <c r="AK1458" s="29">
        <v>34176</v>
      </c>
      <c r="AM1458" s="33" t="str">
        <f>IF(ISBLANK(AL1459),"",Short2[[#This Row],[Adj Close]]/AL1459-1)</f>
        <v/>
      </c>
    </row>
    <row r="1459" spans="1:39" x14ac:dyDescent="0.25">
      <c r="A1459" s="37">
        <v>34169</v>
      </c>
      <c r="B1459" s="39">
        <v>447.10000600000001</v>
      </c>
      <c r="C1459" s="36">
        <f>IF(ISBLANK(B1460), "", GSPC[[#This Row],[Adj Close]]/B1460-1)</f>
        <v>3.0286169377453653E-3</v>
      </c>
      <c r="D1459" s="37">
        <v>34169</v>
      </c>
      <c r="E1459"/>
      <c r="F1459" s="36" t="str">
        <f>IF(ISBLANK(E1460), "", Long0[[#This Row],[Adj Close]]/E1460-1)</f>
        <v/>
      </c>
      <c r="J1459" s="37">
        <v>34169</v>
      </c>
      <c r="K1459"/>
      <c r="L1459" s="36" t="str">
        <f>IF(ISBLANK(K1460),"",Long2[[#This Row],[Adj Close]]/K1460-1)</f>
        <v/>
      </c>
      <c r="M1459" s="29">
        <v>34169</v>
      </c>
      <c r="O1459" s="33" t="str">
        <f>IF(ISBLANK(N1460),"",Long3[[#This Row],[Adj Close]]/N1460-1)</f>
        <v/>
      </c>
      <c r="AH1459" s="37">
        <v>34169</v>
      </c>
      <c r="AJ1459" s="36" t="str">
        <f>IF(ISBLANK(AI1460),"",Short1[[#This Row],[Adj Close]]/AI1460-1)</f>
        <v/>
      </c>
      <c r="AK1459" s="29">
        <v>34169</v>
      </c>
      <c r="AM1459" s="33" t="str">
        <f>IF(ISBLANK(AL1460),"",Short2[[#This Row],[Adj Close]]/AL1460-1)</f>
        <v/>
      </c>
    </row>
    <row r="1460" spans="1:39" x14ac:dyDescent="0.25">
      <c r="A1460" s="37">
        <v>34162</v>
      </c>
      <c r="B1460" s="39">
        <v>445.75</v>
      </c>
      <c r="C1460" s="36">
        <f>IF(ISBLANK(B1461), "", GSPC[[#This Row],[Adj Close]]/B1461-1)</f>
        <v>-5.2665307156679608E-3</v>
      </c>
      <c r="D1460" s="37">
        <v>34162</v>
      </c>
      <c r="E1460"/>
      <c r="F1460" s="36" t="str">
        <f>IF(ISBLANK(E1461), "", Long0[[#This Row],[Adj Close]]/E1461-1)</f>
        <v/>
      </c>
      <c r="J1460" s="37">
        <v>34162</v>
      </c>
      <c r="K1460"/>
      <c r="L1460" s="36" t="str">
        <f>IF(ISBLANK(K1461),"",Long2[[#This Row],[Adj Close]]/K1461-1)</f>
        <v/>
      </c>
      <c r="M1460" s="29">
        <v>34162</v>
      </c>
      <c r="O1460" s="33" t="str">
        <f>IF(ISBLANK(N1461),"",Long3[[#This Row],[Adj Close]]/N1461-1)</f>
        <v/>
      </c>
      <c r="AH1460" s="37">
        <v>34162</v>
      </c>
      <c r="AJ1460" s="36" t="str">
        <f>IF(ISBLANK(AI1461),"",Short1[[#This Row],[Adj Close]]/AI1461-1)</f>
        <v/>
      </c>
      <c r="AK1460" s="29">
        <v>34162</v>
      </c>
      <c r="AM1460" s="33" t="str">
        <f>IF(ISBLANK(AL1461),"",Short2[[#This Row],[Adj Close]]/AL1461-1)</f>
        <v/>
      </c>
    </row>
    <row r="1461" spans="1:39" x14ac:dyDescent="0.25">
      <c r="A1461" s="37">
        <v>34155</v>
      </c>
      <c r="B1461" s="39">
        <v>448.10998499999999</v>
      </c>
      <c r="C1461" s="36">
        <f>IF(ISBLANK(B1462), "", GSPC[[#This Row],[Adj Close]]/B1462-1)</f>
        <v>5.0914880234298465E-3</v>
      </c>
      <c r="D1461" s="37">
        <v>34155</v>
      </c>
      <c r="E1461"/>
      <c r="F1461" s="36" t="str">
        <f>IF(ISBLANK(E1462), "", Long0[[#This Row],[Adj Close]]/E1462-1)</f>
        <v/>
      </c>
      <c r="J1461" s="37">
        <v>34155</v>
      </c>
      <c r="K1461"/>
      <c r="L1461" s="36" t="str">
        <f>IF(ISBLANK(K1462),"",Long2[[#This Row],[Adj Close]]/K1462-1)</f>
        <v/>
      </c>
      <c r="M1461" s="29">
        <v>34155</v>
      </c>
      <c r="O1461" s="33" t="str">
        <f>IF(ISBLANK(N1462),"",Long3[[#This Row],[Adj Close]]/N1462-1)</f>
        <v/>
      </c>
      <c r="AH1461" s="37">
        <v>34155</v>
      </c>
      <c r="AJ1461" s="36" t="str">
        <f>IF(ISBLANK(AI1462),"",Short1[[#This Row],[Adj Close]]/AI1462-1)</f>
        <v/>
      </c>
      <c r="AK1461" s="29">
        <v>34155</v>
      </c>
      <c r="AM1461" s="33" t="str">
        <f>IF(ISBLANK(AL1462),"",Short2[[#This Row],[Adj Close]]/AL1462-1)</f>
        <v/>
      </c>
    </row>
    <row r="1462" spans="1:39" x14ac:dyDescent="0.25">
      <c r="A1462" s="37">
        <v>34148</v>
      </c>
      <c r="B1462" s="39">
        <v>445.83999599999999</v>
      </c>
      <c r="C1462" s="36">
        <f>IF(ISBLANK(B1463), "", GSPC[[#This Row],[Adj Close]]/B1463-1)</f>
        <v>-3.9321045049316439E-3</v>
      </c>
      <c r="D1462" s="37">
        <v>34148</v>
      </c>
      <c r="E1462"/>
      <c r="F1462" s="36" t="str">
        <f>IF(ISBLANK(E1463), "", Long0[[#This Row],[Adj Close]]/E1463-1)</f>
        <v/>
      </c>
      <c r="J1462" s="37">
        <v>34148</v>
      </c>
      <c r="K1462"/>
      <c r="L1462" s="36" t="str">
        <f>IF(ISBLANK(K1463),"",Long2[[#This Row],[Adj Close]]/K1463-1)</f>
        <v/>
      </c>
      <c r="M1462" s="29">
        <v>34148</v>
      </c>
      <c r="O1462" s="33" t="str">
        <f>IF(ISBLANK(N1463),"",Long3[[#This Row],[Adj Close]]/N1463-1)</f>
        <v/>
      </c>
      <c r="AH1462" s="37">
        <v>34148</v>
      </c>
      <c r="AJ1462" s="36" t="str">
        <f>IF(ISBLANK(AI1463),"",Short1[[#This Row],[Adj Close]]/AI1463-1)</f>
        <v/>
      </c>
      <c r="AK1462" s="29">
        <v>34148</v>
      </c>
      <c r="AM1462" s="33" t="str">
        <f>IF(ISBLANK(AL1463),"",Short2[[#This Row],[Adj Close]]/AL1463-1)</f>
        <v/>
      </c>
    </row>
    <row r="1463" spans="1:39" x14ac:dyDescent="0.25">
      <c r="A1463" s="37">
        <v>34141</v>
      </c>
      <c r="B1463" s="39">
        <v>447.60000600000001</v>
      </c>
      <c r="C1463" s="36">
        <f>IF(ISBLANK(B1464), "", GSPC[[#This Row],[Adj Close]]/B1464-1)</f>
        <v>8.8352259778365916E-3</v>
      </c>
      <c r="D1463" s="37">
        <v>34141</v>
      </c>
      <c r="E1463"/>
      <c r="F1463" s="36" t="str">
        <f>IF(ISBLANK(E1464), "", Long0[[#This Row],[Adj Close]]/E1464-1)</f>
        <v/>
      </c>
      <c r="J1463" s="37">
        <v>34141</v>
      </c>
      <c r="K1463"/>
      <c r="L1463" s="36" t="str">
        <f>IF(ISBLANK(K1464),"",Long2[[#This Row],[Adj Close]]/K1464-1)</f>
        <v/>
      </c>
      <c r="M1463" s="29">
        <v>34141</v>
      </c>
      <c r="O1463" s="33" t="str">
        <f>IF(ISBLANK(N1464),"",Long3[[#This Row],[Adj Close]]/N1464-1)</f>
        <v/>
      </c>
      <c r="AH1463" s="37">
        <v>34141</v>
      </c>
      <c r="AJ1463" s="36" t="str">
        <f>IF(ISBLANK(AI1464),"",Short1[[#This Row],[Adj Close]]/AI1464-1)</f>
        <v/>
      </c>
      <c r="AK1463" s="29">
        <v>34141</v>
      </c>
      <c r="AM1463" s="33" t="str">
        <f>IF(ISBLANK(AL1464),"",Short2[[#This Row],[Adj Close]]/AL1464-1)</f>
        <v/>
      </c>
    </row>
    <row r="1464" spans="1:39" x14ac:dyDescent="0.25">
      <c r="A1464" s="37">
        <v>34134</v>
      </c>
      <c r="B1464" s="39">
        <v>443.67999300000002</v>
      </c>
      <c r="C1464" s="36">
        <f>IF(ISBLANK(B1465), "", GSPC[[#This Row],[Adj Close]]/B1465-1)</f>
        <v>-8.0043306353277943E-3</v>
      </c>
      <c r="D1464" s="37">
        <v>34134</v>
      </c>
      <c r="E1464"/>
      <c r="F1464" s="36" t="str">
        <f>IF(ISBLANK(E1465), "", Long0[[#This Row],[Adj Close]]/E1465-1)</f>
        <v/>
      </c>
      <c r="J1464" s="37">
        <v>34134</v>
      </c>
      <c r="K1464"/>
      <c r="L1464" s="36" t="str">
        <f>IF(ISBLANK(K1465),"",Long2[[#This Row],[Adj Close]]/K1465-1)</f>
        <v/>
      </c>
      <c r="M1464" s="29">
        <v>34134</v>
      </c>
      <c r="O1464" s="33" t="str">
        <f>IF(ISBLANK(N1465),"",Long3[[#This Row],[Adj Close]]/N1465-1)</f>
        <v/>
      </c>
      <c r="AH1464" s="37">
        <v>34134</v>
      </c>
      <c r="AJ1464" s="36" t="str">
        <f>IF(ISBLANK(AI1465),"",Short1[[#This Row],[Adj Close]]/AI1465-1)</f>
        <v/>
      </c>
      <c r="AK1464" s="29">
        <v>34134</v>
      </c>
      <c r="AM1464" s="33" t="str">
        <f>IF(ISBLANK(AL1465),"",Short2[[#This Row],[Adj Close]]/AL1465-1)</f>
        <v/>
      </c>
    </row>
    <row r="1465" spans="1:39" x14ac:dyDescent="0.25">
      <c r="A1465" s="37">
        <v>34127</v>
      </c>
      <c r="B1465" s="39">
        <v>447.26001000000002</v>
      </c>
      <c r="C1465" s="36">
        <f>IF(ISBLANK(B1466), "", GSPC[[#This Row],[Adj Close]]/B1466-1)</f>
        <v>-6.2213660677303828E-3</v>
      </c>
      <c r="D1465" s="37">
        <v>34127</v>
      </c>
      <c r="E1465"/>
      <c r="F1465" s="36" t="str">
        <f>IF(ISBLANK(E1466), "", Long0[[#This Row],[Adj Close]]/E1466-1)</f>
        <v/>
      </c>
      <c r="J1465" s="37">
        <v>34127</v>
      </c>
      <c r="K1465"/>
      <c r="L1465" s="36" t="str">
        <f>IF(ISBLANK(K1466),"",Long2[[#This Row],[Adj Close]]/K1466-1)</f>
        <v/>
      </c>
      <c r="M1465" s="29">
        <v>34127</v>
      </c>
      <c r="O1465" s="33" t="str">
        <f>IF(ISBLANK(N1466),"",Long3[[#This Row],[Adj Close]]/N1466-1)</f>
        <v/>
      </c>
      <c r="AH1465" s="37">
        <v>34127</v>
      </c>
      <c r="AJ1465" s="36" t="str">
        <f>IF(ISBLANK(AI1466),"",Short1[[#This Row],[Adj Close]]/AI1466-1)</f>
        <v/>
      </c>
      <c r="AK1465" s="29">
        <v>34127</v>
      </c>
      <c r="AM1465" s="33" t="str">
        <f>IF(ISBLANK(AL1466),"",Short2[[#This Row],[Adj Close]]/AL1466-1)</f>
        <v/>
      </c>
    </row>
    <row r="1466" spans="1:39" x14ac:dyDescent="0.25">
      <c r="A1466" s="37">
        <v>34120</v>
      </c>
      <c r="B1466" s="39">
        <v>450.05999800000001</v>
      </c>
      <c r="C1466" s="36">
        <f>IF(ISBLANK(B1467), "", GSPC[[#This Row],[Adj Close]]/B1467-1)</f>
        <v>-2.8877584891362496E-4</v>
      </c>
      <c r="D1466" s="37">
        <v>34120</v>
      </c>
      <c r="E1466"/>
      <c r="F1466" s="36" t="str">
        <f>IF(ISBLANK(E1467), "", Long0[[#This Row],[Adj Close]]/E1467-1)</f>
        <v/>
      </c>
      <c r="J1466" s="37">
        <v>34120</v>
      </c>
      <c r="K1466"/>
      <c r="L1466" s="36" t="str">
        <f>IF(ISBLANK(K1467),"",Long2[[#This Row],[Adj Close]]/K1467-1)</f>
        <v/>
      </c>
      <c r="M1466" s="29">
        <v>34120</v>
      </c>
      <c r="O1466" s="33" t="str">
        <f>IF(ISBLANK(N1467),"",Long3[[#This Row],[Adj Close]]/N1467-1)</f>
        <v/>
      </c>
      <c r="AH1466" s="37">
        <v>34120</v>
      </c>
      <c r="AJ1466" s="36" t="str">
        <f>IF(ISBLANK(AI1467),"",Short1[[#This Row],[Adj Close]]/AI1467-1)</f>
        <v/>
      </c>
      <c r="AK1466" s="29">
        <v>34120</v>
      </c>
      <c r="AM1466" s="33" t="str">
        <f>IF(ISBLANK(AL1467),"",Short2[[#This Row],[Adj Close]]/AL1467-1)</f>
        <v/>
      </c>
    </row>
    <row r="1467" spans="1:39" x14ac:dyDescent="0.25">
      <c r="A1467" s="37">
        <v>34113</v>
      </c>
      <c r="B1467" s="39">
        <v>450.19000199999999</v>
      </c>
      <c r="C1467" s="36">
        <f>IF(ISBLANK(B1468), "", GSPC[[#This Row],[Adj Close]]/B1468-1)</f>
        <v>9.7568769940505895E-3</v>
      </c>
      <c r="D1467" s="37">
        <v>34113</v>
      </c>
      <c r="E1467"/>
      <c r="F1467" s="36" t="str">
        <f>IF(ISBLANK(E1468), "", Long0[[#This Row],[Adj Close]]/E1468-1)</f>
        <v/>
      </c>
      <c r="J1467" s="37">
        <v>34113</v>
      </c>
      <c r="K1467"/>
      <c r="L1467" s="36" t="str">
        <f>IF(ISBLANK(K1468),"",Long2[[#This Row],[Adj Close]]/K1468-1)</f>
        <v/>
      </c>
      <c r="M1467" s="29">
        <v>34113</v>
      </c>
      <c r="O1467" s="33" t="str">
        <f>IF(ISBLANK(N1468),"",Long3[[#This Row],[Adj Close]]/N1468-1)</f>
        <v/>
      </c>
      <c r="AH1467" s="37">
        <v>34113</v>
      </c>
      <c r="AJ1467" s="36" t="str">
        <f>IF(ISBLANK(AI1468),"",Short1[[#This Row],[Adj Close]]/AI1468-1)</f>
        <v/>
      </c>
      <c r="AK1467" s="29">
        <v>34113</v>
      </c>
      <c r="AM1467" s="33" t="str">
        <f>IF(ISBLANK(AL1468),"",Short2[[#This Row],[Adj Close]]/AL1468-1)</f>
        <v/>
      </c>
    </row>
    <row r="1468" spans="1:39" x14ac:dyDescent="0.25">
      <c r="A1468" s="37">
        <v>34106</v>
      </c>
      <c r="B1468" s="39">
        <v>445.83999599999999</v>
      </c>
      <c r="C1468" s="36">
        <f>IF(ISBLANK(B1469), "", GSPC[[#This Row],[Adj Close]]/B1469-1)</f>
        <v>1.4287009802015582E-2</v>
      </c>
      <c r="D1468" s="37">
        <v>34106</v>
      </c>
      <c r="E1468"/>
      <c r="F1468" s="36" t="str">
        <f>IF(ISBLANK(E1469), "", Long0[[#This Row],[Adj Close]]/E1469-1)</f>
        <v/>
      </c>
      <c r="J1468" s="37">
        <v>34106</v>
      </c>
      <c r="K1468"/>
      <c r="L1468" s="36" t="str">
        <f>IF(ISBLANK(K1469),"",Long2[[#This Row],[Adj Close]]/K1469-1)</f>
        <v/>
      </c>
      <c r="M1468" s="29">
        <v>34106</v>
      </c>
      <c r="O1468" s="33" t="str">
        <f>IF(ISBLANK(N1469),"",Long3[[#This Row],[Adj Close]]/N1469-1)</f>
        <v/>
      </c>
      <c r="AH1468" s="37">
        <v>34106</v>
      </c>
      <c r="AJ1468" s="36" t="str">
        <f>IF(ISBLANK(AI1469),"",Short1[[#This Row],[Adj Close]]/AI1469-1)</f>
        <v/>
      </c>
      <c r="AK1468" s="29">
        <v>34106</v>
      </c>
      <c r="AM1468" s="33" t="str">
        <f>IF(ISBLANK(AL1469),"",Short2[[#This Row],[Adj Close]]/AL1469-1)</f>
        <v/>
      </c>
    </row>
    <row r="1469" spans="1:39" x14ac:dyDescent="0.25">
      <c r="A1469" s="37">
        <v>34099</v>
      </c>
      <c r="B1469" s="39">
        <v>439.55999800000001</v>
      </c>
      <c r="C1469" s="36">
        <f>IF(ISBLANK(B1470), "", GSPC[[#This Row],[Adj Close]]/B1470-1)</f>
        <v>-6.2173588940668267E-3</v>
      </c>
      <c r="D1469" s="37">
        <v>34099</v>
      </c>
      <c r="E1469"/>
      <c r="F1469" s="36" t="str">
        <f>IF(ISBLANK(E1470), "", Long0[[#This Row],[Adj Close]]/E1470-1)</f>
        <v/>
      </c>
      <c r="J1469" s="37">
        <v>34099</v>
      </c>
      <c r="K1469"/>
      <c r="L1469" s="36" t="str">
        <f>IF(ISBLANK(K1470),"",Long2[[#This Row],[Adj Close]]/K1470-1)</f>
        <v/>
      </c>
      <c r="M1469" s="29">
        <v>34099</v>
      </c>
      <c r="O1469" s="33" t="str">
        <f>IF(ISBLANK(N1470),"",Long3[[#This Row],[Adj Close]]/N1470-1)</f>
        <v/>
      </c>
      <c r="AH1469" s="37">
        <v>34099</v>
      </c>
      <c r="AJ1469" s="36" t="str">
        <f>IF(ISBLANK(AI1470),"",Short1[[#This Row],[Adj Close]]/AI1470-1)</f>
        <v/>
      </c>
      <c r="AK1469" s="29">
        <v>34099</v>
      </c>
      <c r="AM1469" s="33" t="str">
        <f>IF(ISBLANK(AL1470),"",Short2[[#This Row],[Adj Close]]/AL1470-1)</f>
        <v/>
      </c>
    </row>
    <row r="1470" spans="1:39" x14ac:dyDescent="0.25">
      <c r="A1470" s="37">
        <v>34092</v>
      </c>
      <c r="B1470" s="39">
        <v>442.30999800000001</v>
      </c>
      <c r="C1470" s="36">
        <f>IF(ISBLANK(B1471), "", GSPC[[#This Row],[Adj Close]]/B1471-1)</f>
        <v>4.8160930288463355E-3</v>
      </c>
      <c r="D1470" s="37">
        <v>34092</v>
      </c>
      <c r="E1470"/>
      <c r="F1470" s="36" t="str">
        <f>IF(ISBLANK(E1471), "", Long0[[#This Row],[Adj Close]]/E1471-1)</f>
        <v/>
      </c>
      <c r="J1470" s="37">
        <v>34092</v>
      </c>
      <c r="K1470"/>
      <c r="L1470" s="36" t="str">
        <f>IF(ISBLANK(K1471),"",Long2[[#This Row],[Adj Close]]/K1471-1)</f>
        <v/>
      </c>
      <c r="M1470" s="29">
        <v>34092</v>
      </c>
      <c r="O1470" s="33" t="str">
        <f>IF(ISBLANK(N1471),"",Long3[[#This Row],[Adj Close]]/N1471-1)</f>
        <v/>
      </c>
      <c r="AH1470" s="37">
        <v>34092</v>
      </c>
      <c r="AJ1470" s="36" t="str">
        <f>IF(ISBLANK(AI1471),"",Short1[[#This Row],[Adj Close]]/AI1471-1)</f>
        <v/>
      </c>
      <c r="AK1470" s="29">
        <v>34092</v>
      </c>
      <c r="AM1470" s="33" t="str">
        <f>IF(ISBLANK(AL1471),"",Short2[[#This Row],[Adj Close]]/AL1471-1)</f>
        <v/>
      </c>
    </row>
    <row r="1471" spans="1:39" x14ac:dyDescent="0.25">
      <c r="A1471" s="37">
        <v>34085</v>
      </c>
      <c r="B1471" s="39">
        <v>440.19000199999999</v>
      </c>
      <c r="C1471" s="36">
        <f>IF(ISBLANK(B1472), "", GSPC[[#This Row],[Adj Close]]/B1472-1)</f>
        <v>7.2306317809547327E-3</v>
      </c>
      <c r="D1471" s="37">
        <v>34085</v>
      </c>
      <c r="E1471"/>
      <c r="F1471" s="36" t="str">
        <f>IF(ISBLANK(E1472), "", Long0[[#This Row],[Adj Close]]/E1472-1)</f>
        <v/>
      </c>
      <c r="J1471" s="37">
        <v>34085</v>
      </c>
      <c r="K1471"/>
      <c r="L1471" s="36" t="str">
        <f>IF(ISBLANK(K1472),"",Long2[[#This Row],[Adj Close]]/K1472-1)</f>
        <v/>
      </c>
      <c r="M1471" s="29">
        <v>34085</v>
      </c>
      <c r="O1471" s="33" t="str">
        <f>IF(ISBLANK(N1472),"",Long3[[#This Row],[Adj Close]]/N1472-1)</f>
        <v/>
      </c>
      <c r="AH1471" s="37">
        <v>34085</v>
      </c>
      <c r="AJ1471" s="36" t="str">
        <f>IF(ISBLANK(AI1472),"",Short1[[#This Row],[Adj Close]]/AI1472-1)</f>
        <v/>
      </c>
      <c r="AK1471" s="29">
        <v>34085</v>
      </c>
      <c r="AM1471" s="33" t="str">
        <f>IF(ISBLANK(AL1472),"",Short2[[#This Row],[Adj Close]]/AL1472-1)</f>
        <v/>
      </c>
    </row>
    <row r="1472" spans="1:39" x14ac:dyDescent="0.25">
      <c r="A1472" s="37">
        <v>34078</v>
      </c>
      <c r="B1472" s="39">
        <v>437.02999899999998</v>
      </c>
      <c r="C1472" s="36">
        <f>IF(ISBLANK(B1473), "", GSPC[[#This Row],[Adj Close]]/B1473-1)</f>
        <v>-2.6529164135389305E-2</v>
      </c>
      <c r="D1472" s="37">
        <v>34078</v>
      </c>
      <c r="E1472"/>
      <c r="F1472" s="36" t="str">
        <f>IF(ISBLANK(E1473), "", Long0[[#This Row],[Adj Close]]/E1473-1)</f>
        <v/>
      </c>
      <c r="J1472" s="37">
        <v>34078</v>
      </c>
      <c r="K1472"/>
      <c r="L1472" s="36" t="str">
        <f>IF(ISBLANK(K1473),"",Long2[[#This Row],[Adj Close]]/K1473-1)</f>
        <v/>
      </c>
      <c r="M1472" s="29">
        <v>34078</v>
      </c>
      <c r="O1472" s="33" t="str">
        <f>IF(ISBLANK(N1473),"",Long3[[#This Row],[Adj Close]]/N1473-1)</f>
        <v/>
      </c>
      <c r="AH1472" s="37">
        <v>34078</v>
      </c>
      <c r="AJ1472" s="36" t="str">
        <f>IF(ISBLANK(AI1473),"",Short1[[#This Row],[Adj Close]]/AI1473-1)</f>
        <v/>
      </c>
      <c r="AK1472" s="29">
        <v>34078</v>
      </c>
      <c r="AM1472" s="33" t="str">
        <f>IF(ISBLANK(AL1473),"",Short2[[#This Row],[Adj Close]]/AL1473-1)</f>
        <v/>
      </c>
    </row>
    <row r="1473" spans="1:39" x14ac:dyDescent="0.25">
      <c r="A1473" s="37">
        <v>34071</v>
      </c>
      <c r="B1473" s="39">
        <v>448.94000199999999</v>
      </c>
      <c r="C1473" s="36">
        <f>IF(ISBLANK(B1474), "", GSPC[[#This Row],[Adj Close]]/B1474-1)</f>
        <v>1.6069179033760372E-2</v>
      </c>
      <c r="D1473" s="37">
        <v>34071</v>
      </c>
      <c r="E1473"/>
      <c r="F1473" s="36" t="str">
        <f>IF(ISBLANK(E1474), "", Long0[[#This Row],[Adj Close]]/E1474-1)</f>
        <v/>
      </c>
      <c r="J1473" s="37">
        <v>34071</v>
      </c>
      <c r="K1473"/>
      <c r="L1473" s="36" t="str">
        <f>IF(ISBLANK(K1474),"",Long2[[#This Row],[Adj Close]]/K1474-1)</f>
        <v/>
      </c>
      <c r="M1473" s="29">
        <v>34071</v>
      </c>
      <c r="O1473" s="33" t="str">
        <f>IF(ISBLANK(N1474),"",Long3[[#This Row],[Adj Close]]/N1474-1)</f>
        <v/>
      </c>
      <c r="AH1473" s="37">
        <v>34071</v>
      </c>
      <c r="AJ1473" s="36" t="str">
        <f>IF(ISBLANK(AI1474),"",Short1[[#This Row],[Adj Close]]/AI1474-1)</f>
        <v/>
      </c>
      <c r="AK1473" s="29">
        <v>34071</v>
      </c>
      <c r="AM1473" s="33" t="str">
        <f>IF(ISBLANK(AL1474),"",Short2[[#This Row],[Adj Close]]/AL1474-1)</f>
        <v/>
      </c>
    </row>
    <row r="1474" spans="1:39" x14ac:dyDescent="0.25">
      <c r="A1474" s="37">
        <v>34064</v>
      </c>
      <c r="B1474" s="39">
        <v>441.83999599999999</v>
      </c>
      <c r="C1474" s="36">
        <f>IF(ISBLANK(B1475), "", GSPC[[#This Row],[Adj Close]]/B1475-1)</f>
        <v>1.0194634783480261E-3</v>
      </c>
      <c r="D1474" s="37">
        <v>34064</v>
      </c>
      <c r="E1474"/>
      <c r="F1474" s="36" t="str">
        <f>IF(ISBLANK(E1475), "", Long0[[#This Row],[Adj Close]]/E1475-1)</f>
        <v/>
      </c>
      <c r="J1474" s="37">
        <v>34064</v>
      </c>
      <c r="K1474"/>
      <c r="L1474" s="36" t="str">
        <f>IF(ISBLANK(K1475),"",Long2[[#This Row],[Adj Close]]/K1475-1)</f>
        <v/>
      </c>
      <c r="M1474" s="29">
        <v>34064</v>
      </c>
      <c r="O1474" s="33" t="str">
        <f>IF(ISBLANK(N1475),"",Long3[[#This Row],[Adj Close]]/N1475-1)</f>
        <v/>
      </c>
      <c r="AH1474" s="37">
        <v>34064</v>
      </c>
      <c r="AJ1474" s="36" t="str">
        <f>IF(ISBLANK(AI1475),"",Short1[[#This Row],[Adj Close]]/AI1475-1)</f>
        <v/>
      </c>
      <c r="AK1474" s="29">
        <v>34064</v>
      </c>
      <c r="AM1474" s="33" t="str">
        <f>IF(ISBLANK(AL1475),"",Short2[[#This Row],[Adj Close]]/AL1475-1)</f>
        <v/>
      </c>
    </row>
    <row r="1475" spans="1:39" x14ac:dyDescent="0.25">
      <c r="A1475" s="37">
        <v>34057</v>
      </c>
      <c r="B1475" s="39">
        <v>441.39001500000001</v>
      </c>
      <c r="C1475" s="36">
        <f>IF(ISBLANK(B1476), "", GSPC[[#This Row],[Adj Close]]/B1476-1)</f>
        <v>-1.4270364943209435E-2</v>
      </c>
      <c r="D1475" s="37">
        <v>34057</v>
      </c>
      <c r="E1475"/>
      <c r="F1475" s="36" t="str">
        <f>IF(ISBLANK(E1476), "", Long0[[#This Row],[Adj Close]]/E1476-1)</f>
        <v/>
      </c>
      <c r="J1475" s="37">
        <v>34057</v>
      </c>
      <c r="K1475"/>
      <c r="L1475" s="36" t="str">
        <f>IF(ISBLANK(K1476),"",Long2[[#This Row],[Adj Close]]/K1476-1)</f>
        <v/>
      </c>
      <c r="M1475" s="29">
        <v>34057</v>
      </c>
      <c r="O1475" s="33" t="str">
        <f>IF(ISBLANK(N1476),"",Long3[[#This Row],[Adj Close]]/N1476-1)</f>
        <v/>
      </c>
      <c r="AH1475" s="37">
        <v>34057</v>
      </c>
      <c r="AJ1475" s="36" t="str">
        <f>IF(ISBLANK(AI1476),"",Short1[[#This Row],[Adj Close]]/AI1476-1)</f>
        <v/>
      </c>
      <c r="AK1475" s="29">
        <v>34057</v>
      </c>
      <c r="AM1475" s="33" t="str">
        <f>IF(ISBLANK(AL1476),"",Short2[[#This Row],[Adj Close]]/AL1476-1)</f>
        <v/>
      </c>
    </row>
    <row r="1476" spans="1:39" x14ac:dyDescent="0.25">
      <c r="A1476" s="37">
        <v>34050</v>
      </c>
      <c r="B1476" s="39">
        <v>447.77999899999998</v>
      </c>
      <c r="C1476" s="36">
        <f>IF(ISBLANK(B1477), "", GSPC[[#This Row],[Adj Close]]/B1477-1)</f>
        <v>-5.3311876078865339E-3</v>
      </c>
      <c r="D1476" s="37">
        <v>34050</v>
      </c>
      <c r="E1476"/>
      <c r="F1476" s="36" t="str">
        <f>IF(ISBLANK(E1477), "", Long0[[#This Row],[Adj Close]]/E1477-1)</f>
        <v/>
      </c>
      <c r="J1476" s="37">
        <v>34050</v>
      </c>
      <c r="K1476"/>
      <c r="L1476" s="36" t="str">
        <f>IF(ISBLANK(K1477),"",Long2[[#This Row],[Adj Close]]/K1477-1)</f>
        <v/>
      </c>
      <c r="M1476" s="29">
        <v>34050</v>
      </c>
      <c r="O1476" s="33" t="str">
        <f>IF(ISBLANK(N1477),"",Long3[[#This Row],[Adj Close]]/N1477-1)</f>
        <v/>
      </c>
      <c r="AH1476" s="37">
        <v>34050</v>
      </c>
      <c r="AJ1476" s="36" t="str">
        <f>IF(ISBLANK(AI1477),"",Short1[[#This Row],[Adj Close]]/AI1477-1)</f>
        <v/>
      </c>
      <c r="AK1476" s="29">
        <v>34050</v>
      </c>
      <c r="AM1476" s="33" t="str">
        <f>IF(ISBLANK(AL1477),"",Short2[[#This Row],[Adj Close]]/AL1477-1)</f>
        <v/>
      </c>
    </row>
    <row r="1477" spans="1:39" x14ac:dyDescent="0.25">
      <c r="A1477" s="37">
        <v>34043</v>
      </c>
      <c r="B1477" s="39">
        <v>450.17999300000002</v>
      </c>
      <c r="C1477" s="36">
        <f>IF(ISBLANK(B1478), "", GSPC[[#This Row],[Adj Close]]/B1478-1)</f>
        <v>7.7808507684040684E-4</v>
      </c>
      <c r="D1477" s="37">
        <v>34043</v>
      </c>
      <c r="E1477"/>
      <c r="F1477" s="36" t="str">
        <f>IF(ISBLANK(E1478), "", Long0[[#This Row],[Adj Close]]/E1478-1)</f>
        <v/>
      </c>
      <c r="J1477" s="37">
        <v>34043</v>
      </c>
      <c r="K1477"/>
      <c r="L1477" s="36" t="str">
        <f>IF(ISBLANK(K1478),"",Long2[[#This Row],[Adj Close]]/K1478-1)</f>
        <v/>
      </c>
      <c r="M1477" s="29">
        <v>34043</v>
      </c>
      <c r="O1477" s="33" t="str">
        <f>IF(ISBLANK(N1478),"",Long3[[#This Row],[Adj Close]]/N1478-1)</f>
        <v/>
      </c>
      <c r="AH1477" s="37">
        <v>34043</v>
      </c>
      <c r="AJ1477" s="36" t="str">
        <f>IF(ISBLANK(AI1478),"",Short1[[#This Row],[Adj Close]]/AI1478-1)</f>
        <v/>
      </c>
      <c r="AK1477" s="29">
        <v>34043</v>
      </c>
      <c r="AM1477" s="33" t="str">
        <f>IF(ISBLANK(AL1478),"",Short2[[#This Row],[Adj Close]]/AL1478-1)</f>
        <v/>
      </c>
    </row>
    <row r="1478" spans="1:39" x14ac:dyDescent="0.25">
      <c r="A1478" s="37">
        <v>34036</v>
      </c>
      <c r="B1478" s="39">
        <v>449.82998700000002</v>
      </c>
      <c r="C1478" s="36">
        <f>IF(ISBLANK(B1479), "", GSPC[[#This Row],[Adj Close]]/B1479-1)</f>
        <v>8.3387552959615086E-3</v>
      </c>
      <c r="D1478" s="37">
        <v>34036</v>
      </c>
      <c r="E1478"/>
      <c r="F1478" s="36" t="str">
        <f>IF(ISBLANK(E1479), "", Long0[[#This Row],[Adj Close]]/E1479-1)</f>
        <v/>
      </c>
      <c r="J1478" s="37">
        <v>34036</v>
      </c>
      <c r="K1478"/>
      <c r="L1478" s="36" t="str">
        <f>IF(ISBLANK(K1479),"",Long2[[#This Row],[Adj Close]]/K1479-1)</f>
        <v/>
      </c>
      <c r="M1478" s="29">
        <v>34036</v>
      </c>
      <c r="O1478" s="33" t="str">
        <f>IF(ISBLANK(N1479),"",Long3[[#This Row],[Adj Close]]/N1479-1)</f>
        <v/>
      </c>
      <c r="AH1478" s="37">
        <v>34036</v>
      </c>
      <c r="AJ1478" s="36" t="str">
        <f>IF(ISBLANK(AI1479),"",Short1[[#This Row],[Adj Close]]/AI1479-1)</f>
        <v/>
      </c>
      <c r="AK1478" s="29">
        <v>34036</v>
      </c>
      <c r="AM1478" s="33" t="str">
        <f>IF(ISBLANK(AL1479),"",Short2[[#This Row],[Adj Close]]/AL1479-1)</f>
        <v/>
      </c>
    </row>
    <row r="1479" spans="1:39" x14ac:dyDescent="0.25">
      <c r="A1479" s="37">
        <v>34029</v>
      </c>
      <c r="B1479" s="39">
        <v>446.10998499999999</v>
      </c>
      <c r="C1479" s="36">
        <f>IF(ISBLANK(B1480), "", GSPC[[#This Row],[Adj Close]]/B1480-1)</f>
        <v>6.1572014281519039E-3</v>
      </c>
      <c r="D1479" s="37">
        <v>34029</v>
      </c>
      <c r="E1479"/>
      <c r="F1479" s="36" t="str">
        <f>IF(ISBLANK(E1480), "", Long0[[#This Row],[Adj Close]]/E1480-1)</f>
        <v/>
      </c>
      <c r="J1479" s="37">
        <v>34029</v>
      </c>
      <c r="K1479"/>
      <c r="L1479" s="36" t="str">
        <f>IF(ISBLANK(K1480),"",Long2[[#This Row],[Adj Close]]/K1480-1)</f>
        <v/>
      </c>
      <c r="M1479" s="29">
        <v>34029</v>
      </c>
      <c r="O1479" s="33" t="str">
        <f>IF(ISBLANK(N1480),"",Long3[[#This Row],[Adj Close]]/N1480-1)</f>
        <v/>
      </c>
      <c r="AH1479" s="37">
        <v>34029</v>
      </c>
      <c r="AJ1479" s="36" t="str">
        <f>IF(ISBLANK(AI1480),"",Short1[[#This Row],[Adj Close]]/AI1480-1)</f>
        <v/>
      </c>
      <c r="AK1479" s="29">
        <v>34029</v>
      </c>
      <c r="AM1479" s="33" t="str">
        <f>IF(ISBLANK(AL1480),"",Short2[[#This Row],[Adj Close]]/AL1480-1)</f>
        <v/>
      </c>
    </row>
    <row r="1480" spans="1:39" x14ac:dyDescent="0.25">
      <c r="A1480" s="37">
        <v>34022</v>
      </c>
      <c r="B1480" s="39">
        <v>443.38000499999998</v>
      </c>
      <c r="C1480" s="36">
        <f>IF(ISBLANK(B1481), "", GSPC[[#This Row],[Adj Close]]/B1481-1)</f>
        <v>2.1095306478063236E-2</v>
      </c>
      <c r="D1480" s="37">
        <v>34022</v>
      </c>
      <c r="E1480"/>
      <c r="F1480" s="36" t="str">
        <f>IF(ISBLANK(E1481), "", Long0[[#This Row],[Adj Close]]/E1481-1)</f>
        <v/>
      </c>
      <c r="J1480" s="37">
        <v>34022</v>
      </c>
      <c r="K1480"/>
      <c r="L1480" s="36" t="str">
        <f>IF(ISBLANK(K1481),"",Long2[[#This Row],[Adj Close]]/K1481-1)</f>
        <v/>
      </c>
      <c r="M1480" s="29">
        <v>34022</v>
      </c>
      <c r="O1480" s="33" t="str">
        <f>IF(ISBLANK(N1481),"",Long3[[#This Row],[Adj Close]]/N1481-1)</f>
        <v/>
      </c>
      <c r="AH1480" s="37">
        <v>34022</v>
      </c>
      <c r="AJ1480" s="36" t="str">
        <f>IF(ISBLANK(AI1481),"",Short1[[#This Row],[Adj Close]]/AI1481-1)</f>
        <v/>
      </c>
      <c r="AK1480" s="29">
        <v>34022</v>
      </c>
      <c r="AM1480" s="33" t="str">
        <f>IF(ISBLANK(AL1481),"",Short2[[#This Row],[Adj Close]]/AL1481-1)</f>
        <v/>
      </c>
    </row>
    <row r="1481" spans="1:39" x14ac:dyDescent="0.25">
      <c r="A1481" s="37">
        <v>34015</v>
      </c>
      <c r="B1481" s="39">
        <v>434.22000100000002</v>
      </c>
      <c r="C1481" s="36">
        <f>IF(ISBLANK(B1482), "", GSPC[[#This Row],[Adj Close]]/B1482-1)</f>
        <v>-2.3302861808757069E-2</v>
      </c>
      <c r="D1481" s="37">
        <v>34015</v>
      </c>
      <c r="E1481"/>
      <c r="F1481" s="36" t="str">
        <f>IF(ISBLANK(E1482), "", Long0[[#This Row],[Adj Close]]/E1482-1)</f>
        <v/>
      </c>
      <c r="J1481" s="37">
        <v>34015</v>
      </c>
      <c r="K1481"/>
      <c r="L1481" s="36" t="str">
        <f>IF(ISBLANK(K1482),"",Long2[[#This Row],[Adj Close]]/K1482-1)</f>
        <v/>
      </c>
      <c r="M1481" s="29">
        <v>34015</v>
      </c>
      <c r="O1481" s="33" t="str">
        <f>IF(ISBLANK(N1482),"",Long3[[#This Row],[Adj Close]]/N1482-1)</f>
        <v/>
      </c>
      <c r="AH1481" s="37">
        <v>34015</v>
      </c>
      <c r="AJ1481" s="36" t="str">
        <f>IF(ISBLANK(AI1482),"",Short1[[#This Row],[Adj Close]]/AI1482-1)</f>
        <v/>
      </c>
      <c r="AK1481" s="29">
        <v>34015</v>
      </c>
      <c r="AM1481" s="33" t="str">
        <f>IF(ISBLANK(AL1482),"",Short2[[#This Row],[Adj Close]]/AL1482-1)</f>
        <v/>
      </c>
    </row>
    <row r="1482" spans="1:39" x14ac:dyDescent="0.25">
      <c r="A1482" s="37">
        <v>34008</v>
      </c>
      <c r="B1482" s="39">
        <v>444.57998700000002</v>
      </c>
      <c r="C1482" s="36">
        <f>IF(ISBLANK(B1483), "", GSPC[[#This Row],[Adj Close]]/B1483-1)</f>
        <v>-9.6897201519792198E-3</v>
      </c>
      <c r="D1482" s="37">
        <v>34008</v>
      </c>
      <c r="E1482"/>
      <c r="F1482" s="36" t="str">
        <f>IF(ISBLANK(E1483), "", Long0[[#This Row],[Adj Close]]/E1483-1)</f>
        <v/>
      </c>
      <c r="J1482" s="37">
        <v>34008</v>
      </c>
      <c r="K1482"/>
      <c r="L1482" s="36" t="str">
        <f>IF(ISBLANK(K1483),"",Long2[[#This Row],[Adj Close]]/K1483-1)</f>
        <v/>
      </c>
      <c r="M1482" s="29">
        <v>34008</v>
      </c>
      <c r="O1482" s="33" t="str">
        <f>IF(ISBLANK(N1483),"",Long3[[#This Row],[Adj Close]]/N1483-1)</f>
        <v/>
      </c>
      <c r="AH1482" s="37">
        <v>34008</v>
      </c>
      <c r="AJ1482" s="36" t="str">
        <f>IF(ISBLANK(AI1483),"",Short1[[#This Row],[Adj Close]]/AI1483-1)</f>
        <v/>
      </c>
      <c r="AK1482" s="29">
        <v>34008</v>
      </c>
      <c r="AM1482" s="33" t="str">
        <f>IF(ISBLANK(AL1483),"",Short2[[#This Row],[Adj Close]]/AL1483-1)</f>
        <v/>
      </c>
    </row>
    <row r="1483" spans="1:39" x14ac:dyDescent="0.25">
      <c r="A1483" s="37">
        <v>34001</v>
      </c>
      <c r="B1483" s="39">
        <v>448.92999300000002</v>
      </c>
      <c r="C1483" s="36">
        <f>IF(ISBLANK(B1484), "", GSPC[[#This Row],[Adj Close]]/B1484-1)</f>
        <v>2.3132307815151965E-2</v>
      </c>
      <c r="D1483" s="37">
        <v>34001</v>
      </c>
      <c r="E1483"/>
      <c r="F1483" s="36" t="str">
        <f>IF(ISBLANK(E1484), "", Long0[[#This Row],[Adj Close]]/E1484-1)</f>
        <v/>
      </c>
      <c r="J1483" s="37">
        <v>34001</v>
      </c>
      <c r="K1483"/>
      <c r="L1483" s="36" t="str">
        <f>IF(ISBLANK(K1484),"",Long2[[#This Row],[Adj Close]]/K1484-1)</f>
        <v/>
      </c>
      <c r="M1483" s="29">
        <v>34001</v>
      </c>
      <c r="O1483" s="33" t="str">
        <f>IF(ISBLANK(N1484),"",Long3[[#This Row],[Adj Close]]/N1484-1)</f>
        <v/>
      </c>
      <c r="AH1483" s="37">
        <v>34001</v>
      </c>
      <c r="AJ1483" s="36" t="str">
        <f>IF(ISBLANK(AI1484),"",Short1[[#This Row],[Adj Close]]/AI1484-1)</f>
        <v/>
      </c>
      <c r="AK1483" s="29">
        <v>34001</v>
      </c>
      <c r="AM1483" s="33" t="str">
        <f>IF(ISBLANK(AL1484),"",Short2[[#This Row],[Adj Close]]/AL1484-1)</f>
        <v/>
      </c>
    </row>
    <row r="1484" spans="1:39" x14ac:dyDescent="0.25">
      <c r="A1484" s="37">
        <v>33994</v>
      </c>
      <c r="B1484" s="39">
        <v>438.77999899999998</v>
      </c>
      <c r="C1484" s="36">
        <f>IF(ISBLANK(B1485), "", GSPC[[#This Row],[Adj Close]]/B1485-1)</f>
        <v>6.1223409044395272E-3</v>
      </c>
      <c r="D1484" s="37">
        <v>33994</v>
      </c>
      <c r="E1484"/>
      <c r="F1484" s="36" t="str">
        <f>IF(ISBLANK(E1485), "", Long0[[#This Row],[Adj Close]]/E1485-1)</f>
        <v/>
      </c>
      <c r="J1484" s="37">
        <v>33994</v>
      </c>
      <c r="K1484"/>
      <c r="L1484" s="36" t="str">
        <f>IF(ISBLANK(K1485),"",Long2[[#This Row],[Adj Close]]/K1485-1)</f>
        <v/>
      </c>
      <c r="M1484" s="29">
        <v>33994</v>
      </c>
      <c r="O1484" s="33" t="str">
        <f>IF(ISBLANK(N1485),"",Long3[[#This Row],[Adj Close]]/N1485-1)</f>
        <v/>
      </c>
      <c r="AH1484" s="37">
        <v>33994</v>
      </c>
      <c r="AJ1484" s="36" t="str">
        <f>IF(ISBLANK(AI1485),"",Short1[[#This Row],[Adj Close]]/AI1485-1)</f>
        <v/>
      </c>
      <c r="AK1484" s="29">
        <v>33994</v>
      </c>
      <c r="AM1484" s="33" t="str">
        <f>IF(ISBLANK(AL1485),"",Short2[[#This Row],[Adj Close]]/AL1485-1)</f>
        <v/>
      </c>
    </row>
    <row r="1485" spans="1:39" x14ac:dyDescent="0.25">
      <c r="A1485" s="37">
        <v>33987</v>
      </c>
      <c r="B1485" s="39">
        <v>436.10998499999999</v>
      </c>
      <c r="C1485" s="36">
        <f>IF(ISBLANK(B1486), "", GSPC[[#This Row],[Adj Close]]/B1486-1)</f>
        <v>-2.3790667145703326E-3</v>
      </c>
      <c r="D1485" s="37">
        <v>33987</v>
      </c>
      <c r="E1485"/>
      <c r="F1485" s="36" t="str">
        <f>IF(ISBLANK(E1486), "", Long0[[#This Row],[Adj Close]]/E1486-1)</f>
        <v/>
      </c>
      <c r="J1485" s="37">
        <v>33987</v>
      </c>
      <c r="K1485"/>
      <c r="L1485" s="36" t="str">
        <f>IF(ISBLANK(K1486),"",Long2[[#This Row],[Adj Close]]/K1486-1)</f>
        <v/>
      </c>
      <c r="M1485" s="29">
        <v>33987</v>
      </c>
      <c r="O1485" s="33" t="str">
        <f>IF(ISBLANK(N1486),"",Long3[[#This Row],[Adj Close]]/N1486-1)</f>
        <v/>
      </c>
      <c r="AH1485" s="37">
        <v>33987</v>
      </c>
      <c r="AJ1485" s="36" t="str">
        <f>IF(ISBLANK(AI1486),"",Short1[[#This Row],[Adj Close]]/AI1486-1)</f>
        <v/>
      </c>
      <c r="AK1485" s="29">
        <v>33987</v>
      </c>
      <c r="AM1485" s="33" t="str">
        <f>IF(ISBLANK(AL1486),"",Short2[[#This Row],[Adj Close]]/AL1486-1)</f>
        <v/>
      </c>
    </row>
    <row r="1486" spans="1:39" x14ac:dyDescent="0.25">
      <c r="A1486" s="37">
        <v>33980</v>
      </c>
      <c r="B1486" s="39">
        <v>437.14999399999999</v>
      </c>
      <c r="C1486" s="36">
        <f>IF(ISBLANK(B1487), "", GSPC[[#This Row],[Adj Close]]/B1487-1)</f>
        <v>1.8878933053367186E-2</v>
      </c>
      <c r="D1486" s="37">
        <v>33980</v>
      </c>
      <c r="E1486"/>
      <c r="F1486" s="36" t="str">
        <f>IF(ISBLANK(E1487), "", Long0[[#This Row],[Adj Close]]/E1487-1)</f>
        <v/>
      </c>
      <c r="J1486" s="37">
        <v>33980</v>
      </c>
      <c r="K1486"/>
      <c r="L1486" s="36" t="str">
        <f>IF(ISBLANK(K1487),"",Long2[[#This Row],[Adj Close]]/K1487-1)</f>
        <v/>
      </c>
      <c r="M1486" s="29">
        <v>33980</v>
      </c>
      <c r="O1486" s="33" t="str">
        <f>IF(ISBLANK(N1487),"",Long3[[#This Row],[Adj Close]]/N1487-1)</f>
        <v/>
      </c>
      <c r="AH1486" s="37">
        <v>33980</v>
      </c>
      <c r="AJ1486" s="36" t="str">
        <f>IF(ISBLANK(AI1487),"",Short1[[#This Row],[Adj Close]]/AI1487-1)</f>
        <v/>
      </c>
      <c r="AK1486" s="29">
        <v>33980</v>
      </c>
      <c r="AM1486" s="33" t="str">
        <f>IF(ISBLANK(AL1487),"",Short2[[#This Row],[Adj Close]]/AL1487-1)</f>
        <v/>
      </c>
    </row>
    <row r="1487" spans="1:39" x14ac:dyDescent="0.25">
      <c r="A1487" s="37">
        <v>33973</v>
      </c>
      <c r="B1487" s="39">
        <v>429.04998799999998</v>
      </c>
      <c r="C1487" s="36">
        <f>IF(ISBLANK(B1488), "", GSPC[[#This Row],[Adj Close]]/B1488-1)</f>
        <v>-1.5285403450847279E-2</v>
      </c>
      <c r="D1487" s="37">
        <v>33973</v>
      </c>
      <c r="E1487"/>
      <c r="F1487" s="36" t="str">
        <f>IF(ISBLANK(E1488), "", Long0[[#This Row],[Adj Close]]/E1488-1)</f>
        <v/>
      </c>
      <c r="J1487" s="37">
        <v>33973</v>
      </c>
      <c r="K1487"/>
      <c r="L1487" s="36" t="str">
        <f>IF(ISBLANK(K1488),"",Long2[[#This Row],[Adj Close]]/K1488-1)</f>
        <v/>
      </c>
      <c r="M1487" s="29">
        <v>33973</v>
      </c>
      <c r="O1487" s="33" t="str">
        <f>IF(ISBLANK(N1488),"",Long3[[#This Row],[Adj Close]]/N1488-1)</f>
        <v/>
      </c>
      <c r="AH1487" s="37">
        <v>33973</v>
      </c>
      <c r="AJ1487" s="36" t="str">
        <f>IF(ISBLANK(AI1488),"",Short1[[#This Row],[Adj Close]]/AI1488-1)</f>
        <v/>
      </c>
      <c r="AK1487" s="29">
        <v>33973</v>
      </c>
      <c r="AM1487" s="33" t="str">
        <f>IF(ISBLANK(AL1488),"",Short2[[#This Row],[Adj Close]]/AL1488-1)</f>
        <v/>
      </c>
    </row>
    <row r="1488" spans="1:39" x14ac:dyDescent="0.25">
      <c r="A1488" s="37">
        <v>33966</v>
      </c>
      <c r="B1488" s="39">
        <v>435.709991</v>
      </c>
      <c r="C1488" s="36">
        <f>IF(ISBLANK(B1489), "", GSPC[[#This Row],[Adj Close]]/B1489-1)</f>
        <v>-9.2320942800850903E-3</v>
      </c>
      <c r="D1488" s="37">
        <v>33966</v>
      </c>
      <c r="E1488"/>
      <c r="F1488" s="36" t="str">
        <f>IF(ISBLANK(E1489), "", Long0[[#This Row],[Adj Close]]/E1489-1)</f>
        <v/>
      </c>
      <c r="J1488" s="37">
        <v>33966</v>
      </c>
      <c r="K1488"/>
      <c r="L1488" s="36" t="str">
        <f>IF(ISBLANK(K1489),"",Long2[[#This Row],[Adj Close]]/K1489-1)</f>
        <v/>
      </c>
      <c r="M1488" s="29">
        <v>33966</v>
      </c>
      <c r="O1488" s="33" t="str">
        <f>IF(ISBLANK(N1489),"",Long3[[#This Row],[Adj Close]]/N1489-1)</f>
        <v/>
      </c>
      <c r="AH1488" s="37">
        <v>33966</v>
      </c>
      <c r="AJ1488" s="36" t="str">
        <f>IF(ISBLANK(AI1489),"",Short1[[#This Row],[Adj Close]]/AI1489-1)</f>
        <v/>
      </c>
      <c r="AK1488" s="29">
        <v>33966</v>
      </c>
      <c r="AM1488" s="33" t="str">
        <f>IF(ISBLANK(AL1489),"",Short2[[#This Row],[Adj Close]]/AL1489-1)</f>
        <v/>
      </c>
    </row>
    <row r="1489" spans="1:39" x14ac:dyDescent="0.25">
      <c r="A1489" s="37">
        <v>33959</v>
      </c>
      <c r="B1489" s="39">
        <v>439.76998900000001</v>
      </c>
      <c r="C1489" s="36">
        <f>IF(ISBLANK(B1490), "", GSPC[[#This Row],[Adj Close]]/B1490-1)</f>
        <v>-3.4218863384287701E-3</v>
      </c>
      <c r="D1489" s="37">
        <v>33959</v>
      </c>
      <c r="E1489"/>
      <c r="F1489" s="36" t="str">
        <f>IF(ISBLANK(E1490), "", Long0[[#This Row],[Adj Close]]/E1490-1)</f>
        <v/>
      </c>
      <c r="J1489" s="37">
        <v>33959</v>
      </c>
      <c r="K1489"/>
      <c r="L1489" s="36" t="str">
        <f>IF(ISBLANK(K1490),"",Long2[[#This Row],[Adj Close]]/K1490-1)</f>
        <v/>
      </c>
      <c r="M1489" s="29">
        <v>33959</v>
      </c>
      <c r="O1489" s="33" t="str">
        <f>IF(ISBLANK(N1490),"",Long3[[#This Row],[Adj Close]]/N1490-1)</f>
        <v/>
      </c>
      <c r="AH1489" s="37">
        <v>33959</v>
      </c>
      <c r="AJ1489" s="36" t="str">
        <f>IF(ISBLANK(AI1490),"",Short1[[#This Row],[Adj Close]]/AI1490-1)</f>
        <v/>
      </c>
      <c r="AK1489" s="29">
        <v>33959</v>
      </c>
      <c r="AM1489" s="33" t="str">
        <f>IF(ISBLANK(AL1490),"",Short2[[#This Row],[Adj Close]]/AL1490-1)</f>
        <v/>
      </c>
    </row>
    <row r="1490" spans="1:39" x14ac:dyDescent="0.25">
      <c r="A1490" s="37">
        <v>33952</v>
      </c>
      <c r="B1490" s="39">
        <v>441.27999899999998</v>
      </c>
      <c r="C1490" s="36">
        <f>IF(ISBLANK(B1491), "", GSPC[[#This Row],[Adj Close]]/B1491-1)</f>
        <v>1.7407114584007788E-2</v>
      </c>
      <c r="D1490" s="37">
        <v>33952</v>
      </c>
      <c r="E1490"/>
      <c r="F1490" s="36" t="str">
        <f>IF(ISBLANK(E1491), "", Long0[[#This Row],[Adj Close]]/E1491-1)</f>
        <v/>
      </c>
      <c r="J1490" s="37">
        <v>33952</v>
      </c>
      <c r="K1490"/>
      <c r="L1490" s="36" t="str">
        <f>IF(ISBLANK(K1491),"",Long2[[#This Row],[Adj Close]]/K1491-1)</f>
        <v/>
      </c>
      <c r="M1490" s="29">
        <v>33952</v>
      </c>
      <c r="O1490" s="33" t="str">
        <f>IF(ISBLANK(N1491),"",Long3[[#This Row],[Adj Close]]/N1491-1)</f>
        <v/>
      </c>
      <c r="AH1490" s="37">
        <v>33952</v>
      </c>
      <c r="AJ1490" s="36" t="str">
        <f>IF(ISBLANK(AI1491),"",Short1[[#This Row],[Adj Close]]/AI1491-1)</f>
        <v/>
      </c>
      <c r="AK1490" s="29">
        <v>33952</v>
      </c>
      <c r="AM1490" s="33" t="str">
        <f>IF(ISBLANK(AL1491),"",Short2[[#This Row],[Adj Close]]/AL1491-1)</f>
        <v/>
      </c>
    </row>
    <row r="1491" spans="1:39" x14ac:dyDescent="0.25">
      <c r="A1491" s="37">
        <v>33945</v>
      </c>
      <c r="B1491" s="39">
        <v>433.73001099999999</v>
      </c>
      <c r="C1491" s="36">
        <f>IF(ISBLANK(B1492), "", GSPC[[#This Row],[Adj Close]]/B1492-1)</f>
        <v>3.8652340131704044E-3</v>
      </c>
      <c r="D1491" s="37">
        <v>33945</v>
      </c>
      <c r="E1491"/>
      <c r="F1491" s="36" t="str">
        <f>IF(ISBLANK(E1492), "", Long0[[#This Row],[Adj Close]]/E1492-1)</f>
        <v/>
      </c>
      <c r="J1491" s="37">
        <v>33945</v>
      </c>
      <c r="K1491"/>
      <c r="L1491" s="36" t="str">
        <f>IF(ISBLANK(K1492),"",Long2[[#This Row],[Adj Close]]/K1492-1)</f>
        <v/>
      </c>
      <c r="M1491" s="29">
        <v>33945</v>
      </c>
      <c r="O1491" s="33" t="str">
        <f>IF(ISBLANK(N1492),"",Long3[[#This Row],[Adj Close]]/N1492-1)</f>
        <v/>
      </c>
      <c r="AH1491" s="37">
        <v>33945</v>
      </c>
      <c r="AJ1491" s="36" t="str">
        <f>IF(ISBLANK(AI1492),"",Short1[[#This Row],[Adj Close]]/AI1492-1)</f>
        <v/>
      </c>
      <c r="AK1491" s="29">
        <v>33945</v>
      </c>
      <c r="AM1491" s="33" t="str">
        <f>IF(ISBLANK(AL1492),"",Short2[[#This Row],[Adj Close]]/AL1492-1)</f>
        <v/>
      </c>
    </row>
    <row r="1492" spans="1:39" x14ac:dyDescent="0.25">
      <c r="A1492" s="37">
        <v>33938</v>
      </c>
      <c r="B1492" s="39">
        <v>432.05999800000001</v>
      </c>
      <c r="C1492" s="36">
        <f>IF(ISBLANK(B1493), "", GSPC[[#This Row],[Adj Close]]/B1493-1)</f>
        <v>4.4169471413710859E-3</v>
      </c>
      <c r="D1492" s="37">
        <v>33938</v>
      </c>
      <c r="E1492"/>
      <c r="F1492" s="36" t="str">
        <f>IF(ISBLANK(E1493), "", Long0[[#This Row],[Adj Close]]/E1493-1)</f>
        <v/>
      </c>
      <c r="J1492" s="37">
        <v>33938</v>
      </c>
      <c r="K1492"/>
      <c r="L1492" s="36" t="str">
        <f>IF(ISBLANK(K1493),"",Long2[[#This Row],[Adj Close]]/K1493-1)</f>
        <v/>
      </c>
      <c r="M1492" s="29">
        <v>33938</v>
      </c>
      <c r="O1492" s="33" t="str">
        <f>IF(ISBLANK(N1493),"",Long3[[#This Row],[Adj Close]]/N1493-1)</f>
        <v/>
      </c>
      <c r="AH1492" s="37">
        <v>33938</v>
      </c>
      <c r="AJ1492" s="36" t="str">
        <f>IF(ISBLANK(AI1493),"",Short1[[#This Row],[Adj Close]]/AI1493-1)</f>
        <v/>
      </c>
      <c r="AK1492" s="29">
        <v>33938</v>
      </c>
      <c r="AM1492" s="33" t="str">
        <f>IF(ISBLANK(AL1493),"",Short2[[#This Row],[Adj Close]]/AL1493-1)</f>
        <v/>
      </c>
    </row>
    <row r="1493" spans="1:39" x14ac:dyDescent="0.25">
      <c r="A1493" s="37">
        <v>33931</v>
      </c>
      <c r="B1493" s="39">
        <v>430.16000400000001</v>
      </c>
      <c r="C1493" s="36">
        <f>IF(ISBLANK(B1494), "", GSPC[[#This Row],[Adj Close]]/B1494-1)</f>
        <v>8.2269074167617973E-3</v>
      </c>
      <c r="D1493" s="37">
        <v>33931</v>
      </c>
      <c r="E1493"/>
      <c r="F1493" s="36" t="str">
        <f>IF(ISBLANK(E1494), "", Long0[[#This Row],[Adj Close]]/E1494-1)</f>
        <v/>
      </c>
      <c r="J1493" s="37">
        <v>33931</v>
      </c>
      <c r="K1493"/>
      <c r="L1493" s="36" t="str">
        <f>IF(ISBLANK(K1494),"",Long2[[#This Row],[Adj Close]]/K1494-1)</f>
        <v/>
      </c>
      <c r="M1493" s="29">
        <v>33931</v>
      </c>
      <c r="O1493" s="33" t="str">
        <f>IF(ISBLANK(N1494),"",Long3[[#This Row],[Adj Close]]/N1494-1)</f>
        <v/>
      </c>
      <c r="AH1493" s="37">
        <v>33931</v>
      </c>
      <c r="AJ1493" s="36" t="str">
        <f>IF(ISBLANK(AI1494),"",Short1[[#This Row],[Adj Close]]/AI1494-1)</f>
        <v/>
      </c>
      <c r="AK1493" s="29">
        <v>33931</v>
      </c>
      <c r="AM1493" s="33" t="str">
        <f>IF(ISBLANK(AL1494),"",Short2[[#This Row],[Adj Close]]/AL1494-1)</f>
        <v/>
      </c>
    </row>
    <row r="1494" spans="1:39" x14ac:dyDescent="0.25">
      <c r="A1494" s="37">
        <v>33924</v>
      </c>
      <c r="B1494" s="39">
        <v>426.64999399999999</v>
      </c>
      <c r="C1494" s="36">
        <f>IF(ISBLANK(B1495), "", GSPC[[#This Row],[Adj Close]]/B1495-1)</f>
        <v>9.9898233315074414E-3</v>
      </c>
      <c r="D1494" s="37">
        <v>33924</v>
      </c>
      <c r="E1494"/>
      <c r="F1494" s="36" t="str">
        <f>IF(ISBLANK(E1495), "", Long0[[#This Row],[Adj Close]]/E1495-1)</f>
        <v/>
      </c>
      <c r="J1494" s="37">
        <v>33924</v>
      </c>
      <c r="K1494"/>
      <c r="L1494" s="36" t="str">
        <f>IF(ISBLANK(K1495),"",Long2[[#This Row],[Adj Close]]/K1495-1)</f>
        <v/>
      </c>
      <c r="M1494" s="29">
        <v>33924</v>
      </c>
      <c r="O1494" s="33" t="str">
        <f>IF(ISBLANK(N1495),"",Long3[[#This Row],[Adj Close]]/N1495-1)</f>
        <v/>
      </c>
      <c r="AH1494" s="37">
        <v>33924</v>
      </c>
      <c r="AJ1494" s="36" t="str">
        <f>IF(ISBLANK(AI1495),"",Short1[[#This Row],[Adj Close]]/AI1495-1)</f>
        <v/>
      </c>
      <c r="AK1494" s="29">
        <v>33924</v>
      </c>
      <c r="AM1494" s="33" t="str">
        <f>IF(ISBLANK(AL1495),"",Short2[[#This Row],[Adj Close]]/AL1495-1)</f>
        <v/>
      </c>
    </row>
    <row r="1495" spans="1:39" x14ac:dyDescent="0.25">
      <c r="A1495" s="37">
        <v>33917</v>
      </c>
      <c r="B1495" s="39">
        <v>422.42999300000002</v>
      </c>
      <c r="C1495" s="36">
        <f>IF(ISBLANK(B1496), "", GSPC[[#This Row],[Adj Close]]/B1496-1)</f>
        <v>1.1614555656375369E-2</v>
      </c>
      <c r="D1495" s="37">
        <v>33917</v>
      </c>
      <c r="E1495"/>
      <c r="F1495" s="36" t="str">
        <f>IF(ISBLANK(E1496), "", Long0[[#This Row],[Adj Close]]/E1496-1)</f>
        <v/>
      </c>
      <c r="J1495" s="37">
        <v>33917</v>
      </c>
      <c r="K1495"/>
      <c r="L1495" s="36" t="str">
        <f>IF(ISBLANK(K1496),"",Long2[[#This Row],[Adj Close]]/K1496-1)</f>
        <v/>
      </c>
      <c r="M1495" s="29">
        <v>33917</v>
      </c>
      <c r="O1495" s="33" t="str">
        <f>IF(ISBLANK(N1496),"",Long3[[#This Row],[Adj Close]]/N1496-1)</f>
        <v/>
      </c>
      <c r="AH1495" s="37">
        <v>33917</v>
      </c>
      <c r="AJ1495" s="36" t="str">
        <f>IF(ISBLANK(AI1496),"",Short1[[#This Row],[Adj Close]]/AI1496-1)</f>
        <v/>
      </c>
      <c r="AK1495" s="29">
        <v>33917</v>
      </c>
      <c r="AM1495" s="33" t="str">
        <f>IF(ISBLANK(AL1496),"",Short2[[#This Row],[Adj Close]]/AL1496-1)</f>
        <v/>
      </c>
    </row>
    <row r="1496" spans="1:39" x14ac:dyDescent="0.25">
      <c r="A1496" s="37">
        <v>33910</v>
      </c>
      <c r="B1496" s="39">
        <v>417.57998700000002</v>
      </c>
      <c r="C1496" s="36">
        <f>IF(ISBLANK(B1497), "", GSPC[[#This Row],[Adj Close]]/B1497-1)</f>
        <v>-2.6273192375829701E-3</v>
      </c>
      <c r="D1496" s="37">
        <v>33910</v>
      </c>
      <c r="E1496"/>
      <c r="F1496" s="36" t="str">
        <f>IF(ISBLANK(E1497), "", Long0[[#This Row],[Adj Close]]/E1497-1)</f>
        <v/>
      </c>
      <c r="J1496" s="37">
        <v>33910</v>
      </c>
      <c r="K1496"/>
      <c r="L1496" s="36" t="str">
        <f>IF(ISBLANK(K1497),"",Long2[[#This Row],[Adj Close]]/K1497-1)</f>
        <v/>
      </c>
      <c r="M1496" s="29">
        <v>33910</v>
      </c>
      <c r="O1496" s="33" t="str">
        <f>IF(ISBLANK(N1497),"",Long3[[#This Row],[Adj Close]]/N1497-1)</f>
        <v/>
      </c>
      <c r="AH1496" s="37">
        <v>33910</v>
      </c>
      <c r="AJ1496" s="36" t="str">
        <f>IF(ISBLANK(AI1497),"",Short1[[#This Row],[Adj Close]]/AI1497-1)</f>
        <v/>
      </c>
      <c r="AK1496" s="29">
        <v>33910</v>
      </c>
      <c r="AM1496" s="33" t="str">
        <f>IF(ISBLANK(AL1497),"",Short2[[#This Row],[Adj Close]]/AL1497-1)</f>
        <v/>
      </c>
    </row>
    <row r="1497" spans="1:39" x14ac:dyDescent="0.25">
      <c r="A1497" s="37">
        <v>33903</v>
      </c>
      <c r="B1497" s="39">
        <v>418.67999300000002</v>
      </c>
      <c r="C1497" s="36">
        <f>IF(ISBLANK(B1498), "", GSPC[[#This Row],[Adj Close]]/B1498-1)</f>
        <v>1.1060098849648536E-2</v>
      </c>
      <c r="D1497" s="37">
        <v>33903</v>
      </c>
      <c r="E1497"/>
      <c r="F1497" s="36" t="str">
        <f>IF(ISBLANK(E1498), "", Long0[[#This Row],[Adj Close]]/E1498-1)</f>
        <v/>
      </c>
      <c r="J1497" s="37">
        <v>33903</v>
      </c>
      <c r="K1497"/>
      <c r="L1497" s="36" t="str">
        <f>IF(ISBLANK(K1498),"",Long2[[#This Row],[Adj Close]]/K1498-1)</f>
        <v/>
      </c>
      <c r="M1497" s="29">
        <v>33903</v>
      </c>
      <c r="O1497" s="33" t="str">
        <f>IF(ISBLANK(N1498),"",Long3[[#This Row],[Adj Close]]/N1498-1)</f>
        <v/>
      </c>
      <c r="AH1497" s="37">
        <v>33903</v>
      </c>
      <c r="AJ1497" s="36" t="str">
        <f>IF(ISBLANK(AI1498),"",Short1[[#This Row],[Adj Close]]/AI1498-1)</f>
        <v/>
      </c>
      <c r="AK1497" s="29">
        <v>33903</v>
      </c>
      <c r="AM1497" s="33" t="str">
        <f>IF(ISBLANK(AL1498),"",Short2[[#This Row],[Adj Close]]/AL1498-1)</f>
        <v/>
      </c>
    </row>
    <row r="1498" spans="1:39" x14ac:dyDescent="0.25">
      <c r="A1498" s="37">
        <v>33896</v>
      </c>
      <c r="B1498" s="39">
        <v>414.10000600000001</v>
      </c>
      <c r="C1498" s="36">
        <f>IF(ISBLANK(B1499), "", GSPC[[#This Row],[Adj Close]]/B1499-1)</f>
        <v>5.7561871534306253E-3</v>
      </c>
      <c r="D1498" s="37">
        <v>33896</v>
      </c>
      <c r="E1498"/>
      <c r="F1498" s="36" t="str">
        <f>IF(ISBLANK(E1499), "", Long0[[#This Row],[Adj Close]]/E1499-1)</f>
        <v/>
      </c>
      <c r="J1498" s="37">
        <v>33896</v>
      </c>
      <c r="K1498"/>
      <c r="L1498" s="36" t="str">
        <f>IF(ISBLANK(K1499),"",Long2[[#This Row],[Adj Close]]/K1499-1)</f>
        <v/>
      </c>
      <c r="M1498" s="29">
        <v>33896</v>
      </c>
      <c r="O1498" s="33" t="str">
        <f>IF(ISBLANK(N1499),"",Long3[[#This Row],[Adj Close]]/N1499-1)</f>
        <v/>
      </c>
      <c r="AH1498" s="37">
        <v>33896</v>
      </c>
      <c r="AJ1498" s="36" t="str">
        <f>IF(ISBLANK(AI1499),"",Short1[[#This Row],[Adj Close]]/AI1499-1)</f>
        <v/>
      </c>
      <c r="AK1498" s="29">
        <v>33896</v>
      </c>
      <c r="AM1498" s="33" t="str">
        <f>IF(ISBLANK(AL1499),"",Short2[[#This Row],[Adj Close]]/AL1499-1)</f>
        <v/>
      </c>
    </row>
    <row r="1499" spans="1:39" x14ac:dyDescent="0.25">
      <c r="A1499" s="37">
        <v>33889</v>
      </c>
      <c r="B1499" s="39">
        <v>411.73001099999999</v>
      </c>
      <c r="C1499" s="36">
        <f>IF(ISBLANK(B1500), "", GSPC[[#This Row],[Adj Close]]/B1500-1)</f>
        <v>2.2525224531612542E-2</v>
      </c>
      <c r="D1499" s="37">
        <v>33889</v>
      </c>
      <c r="E1499"/>
      <c r="F1499" s="36" t="str">
        <f>IF(ISBLANK(E1500), "", Long0[[#This Row],[Adj Close]]/E1500-1)</f>
        <v/>
      </c>
      <c r="J1499" s="37">
        <v>33889</v>
      </c>
      <c r="K1499"/>
      <c r="L1499" s="36" t="str">
        <f>IF(ISBLANK(K1500),"",Long2[[#This Row],[Adj Close]]/K1500-1)</f>
        <v/>
      </c>
      <c r="M1499" s="29">
        <v>33889</v>
      </c>
      <c r="O1499" s="33" t="str">
        <f>IF(ISBLANK(N1500),"",Long3[[#This Row],[Adj Close]]/N1500-1)</f>
        <v/>
      </c>
      <c r="AH1499" s="37">
        <v>33889</v>
      </c>
      <c r="AJ1499" s="36" t="str">
        <f>IF(ISBLANK(AI1500),"",Short1[[#This Row],[Adj Close]]/AI1500-1)</f>
        <v/>
      </c>
      <c r="AK1499" s="29">
        <v>33889</v>
      </c>
      <c r="AM1499" s="33" t="str">
        <f>IF(ISBLANK(AL1500),"",Short2[[#This Row],[Adj Close]]/AL1500-1)</f>
        <v/>
      </c>
    </row>
    <row r="1500" spans="1:39" x14ac:dyDescent="0.25">
      <c r="A1500" s="37">
        <v>33882</v>
      </c>
      <c r="B1500" s="39">
        <v>402.66000400000001</v>
      </c>
      <c r="C1500" s="36">
        <f>IF(ISBLANK(B1501), "", GSPC[[#This Row],[Adj Close]]/B1501-1)</f>
        <v>-1.902696172917151E-2</v>
      </c>
      <c r="D1500" s="37">
        <v>33882</v>
      </c>
      <c r="E1500"/>
      <c r="F1500" s="36" t="str">
        <f>IF(ISBLANK(E1501), "", Long0[[#This Row],[Adj Close]]/E1501-1)</f>
        <v/>
      </c>
      <c r="J1500" s="37">
        <v>33882</v>
      </c>
      <c r="K1500"/>
      <c r="L1500" s="36" t="str">
        <f>IF(ISBLANK(K1501),"",Long2[[#This Row],[Adj Close]]/K1501-1)</f>
        <v/>
      </c>
      <c r="M1500" s="29">
        <v>33882</v>
      </c>
      <c r="O1500" s="33" t="str">
        <f>IF(ISBLANK(N1501),"",Long3[[#This Row],[Adj Close]]/N1501-1)</f>
        <v/>
      </c>
      <c r="AH1500" s="37">
        <v>33882</v>
      </c>
      <c r="AJ1500" s="36" t="str">
        <f>IF(ISBLANK(AI1501),"",Short1[[#This Row],[Adj Close]]/AI1501-1)</f>
        <v/>
      </c>
      <c r="AK1500" s="29">
        <v>33882</v>
      </c>
      <c r="AM1500" s="33" t="str">
        <f>IF(ISBLANK(AL1501),"",Short2[[#This Row],[Adj Close]]/AL1501-1)</f>
        <v/>
      </c>
    </row>
    <row r="1501" spans="1:39" x14ac:dyDescent="0.25">
      <c r="A1501" s="37">
        <v>33875</v>
      </c>
      <c r="B1501" s="39">
        <v>410.47000100000002</v>
      </c>
      <c r="C1501" s="36">
        <f>IF(ISBLANK(B1502), "", GSPC[[#This Row],[Adj Close]]/B1502-1)</f>
        <v>-9.3640761284313756E-3</v>
      </c>
      <c r="D1501" s="37">
        <v>33875</v>
      </c>
      <c r="E1501"/>
      <c r="F1501" s="36" t="str">
        <f>IF(ISBLANK(E1502), "", Long0[[#This Row],[Adj Close]]/E1502-1)</f>
        <v/>
      </c>
      <c r="J1501" s="37">
        <v>33875</v>
      </c>
      <c r="K1501"/>
      <c r="L1501" s="36" t="str">
        <f>IF(ISBLANK(K1502),"",Long2[[#This Row],[Adj Close]]/K1502-1)</f>
        <v/>
      </c>
      <c r="M1501" s="29">
        <v>33875</v>
      </c>
      <c r="O1501" s="33" t="str">
        <f>IF(ISBLANK(N1502),"",Long3[[#This Row],[Adj Close]]/N1502-1)</f>
        <v/>
      </c>
      <c r="AH1501" s="37">
        <v>33875</v>
      </c>
      <c r="AJ1501" s="36" t="str">
        <f>IF(ISBLANK(AI1502),"",Short1[[#This Row],[Adj Close]]/AI1502-1)</f>
        <v/>
      </c>
      <c r="AK1501" s="29">
        <v>33875</v>
      </c>
      <c r="AM1501" s="33" t="str">
        <f>IF(ISBLANK(AL1502),"",Short2[[#This Row],[Adj Close]]/AL1502-1)</f>
        <v/>
      </c>
    </row>
    <row r="1502" spans="1:39" x14ac:dyDescent="0.25">
      <c r="A1502" s="37">
        <v>33868</v>
      </c>
      <c r="B1502" s="39">
        <v>414.35000600000001</v>
      </c>
      <c r="C1502" s="36">
        <f>IF(ISBLANK(B1503), "", GSPC[[#This Row],[Adj Close]]/B1503-1)</f>
        <v>-2.0287014735320574E-2</v>
      </c>
      <c r="D1502" s="37">
        <v>33868</v>
      </c>
      <c r="E1502"/>
      <c r="F1502" s="36" t="str">
        <f>IF(ISBLANK(E1503), "", Long0[[#This Row],[Adj Close]]/E1503-1)</f>
        <v/>
      </c>
      <c r="J1502" s="37">
        <v>33868</v>
      </c>
      <c r="K1502"/>
      <c r="L1502" s="36" t="str">
        <f>IF(ISBLANK(K1503),"",Long2[[#This Row],[Adj Close]]/K1503-1)</f>
        <v/>
      </c>
      <c r="M1502" s="29">
        <v>33868</v>
      </c>
      <c r="O1502" s="33" t="str">
        <f>IF(ISBLANK(N1503),"",Long3[[#This Row],[Adj Close]]/N1503-1)</f>
        <v/>
      </c>
      <c r="AH1502" s="37">
        <v>33868</v>
      </c>
      <c r="AJ1502" s="36" t="str">
        <f>IF(ISBLANK(AI1503),"",Short1[[#This Row],[Adj Close]]/AI1503-1)</f>
        <v/>
      </c>
      <c r="AK1502" s="29">
        <v>33868</v>
      </c>
      <c r="AM1502" s="33" t="str">
        <f>IF(ISBLANK(AL1503),"",Short2[[#This Row],[Adj Close]]/AL1503-1)</f>
        <v/>
      </c>
    </row>
    <row r="1503" spans="1:39" x14ac:dyDescent="0.25">
      <c r="A1503" s="37">
        <v>33861</v>
      </c>
      <c r="B1503" s="39">
        <v>422.92999300000002</v>
      </c>
      <c r="C1503" s="36">
        <f>IF(ISBLANK(B1504), "", GSPC[[#This Row],[Adj Close]]/B1504-1)</f>
        <v>7.9841891982326274E-3</v>
      </c>
      <c r="D1503" s="37">
        <v>33861</v>
      </c>
      <c r="E1503"/>
      <c r="F1503" s="36" t="str">
        <f>IF(ISBLANK(E1504), "", Long0[[#This Row],[Adj Close]]/E1504-1)</f>
        <v/>
      </c>
      <c r="J1503" s="37">
        <v>33861</v>
      </c>
      <c r="K1503"/>
      <c r="L1503" s="36" t="str">
        <f>IF(ISBLANK(K1504),"",Long2[[#This Row],[Adj Close]]/K1504-1)</f>
        <v/>
      </c>
      <c r="M1503" s="29">
        <v>33861</v>
      </c>
      <c r="O1503" s="33" t="str">
        <f>IF(ISBLANK(N1504),"",Long3[[#This Row],[Adj Close]]/N1504-1)</f>
        <v/>
      </c>
      <c r="AH1503" s="37">
        <v>33861</v>
      </c>
      <c r="AJ1503" s="36" t="str">
        <f>IF(ISBLANK(AI1504),"",Short1[[#This Row],[Adj Close]]/AI1504-1)</f>
        <v/>
      </c>
      <c r="AK1503" s="29">
        <v>33861</v>
      </c>
      <c r="AM1503" s="33" t="str">
        <f>IF(ISBLANK(AL1504),"",Short2[[#This Row],[Adj Close]]/AL1504-1)</f>
        <v/>
      </c>
    </row>
    <row r="1504" spans="1:39" x14ac:dyDescent="0.25">
      <c r="A1504" s="37">
        <v>33854</v>
      </c>
      <c r="B1504" s="39">
        <v>419.57998700000002</v>
      </c>
      <c r="C1504" s="36">
        <f>IF(ISBLANK(B1505), "", GSPC[[#This Row],[Adj Close]]/B1505-1)</f>
        <v>5.9940540853617996E-3</v>
      </c>
      <c r="D1504" s="37">
        <v>33854</v>
      </c>
      <c r="E1504"/>
      <c r="F1504" s="36" t="str">
        <f>IF(ISBLANK(E1505), "", Long0[[#This Row],[Adj Close]]/E1505-1)</f>
        <v/>
      </c>
      <c r="J1504" s="37">
        <v>33854</v>
      </c>
      <c r="K1504"/>
      <c r="L1504" s="36" t="str">
        <f>IF(ISBLANK(K1505),"",Long2[[#This Row],[Adj Close]]/K1505-1)</f>
        <v/>
      </c>
      <c r="M1504" s="29">
        <v>33854</v>
      </c>
      <c r="O1504" s="33" t="str">
        <f>IF(ISBLANK(N1505),"",Long3[[#This Row],[Adj Close]]/N1505-1)</f>
        <v/>
      </c>
      <c r="AH1504" s="37">
        <v>33854</v>
      </c>
      <c r="AJ1504" s="36" t="str">
        <f>IF(ISBLANK(AI1505),"",Short1[[#This Row],[Adj Close]]/AI1505-1)</f>
        <v/>
      </c>
      <c r="AK1504" s="29">
        <v>33854</v>
      </c>
      <c r="AM1504" s="33" t="str">
        <f>IF(ISBLANK(AL1505),"",Short2[[#This Row],[Adj Close]]/AL1505-1)</f>
        <v/>
      </c>
    </row>
    <row r="1505" spans="1:39" x14ac:dyDescent="0.25">
      <c r="A1505" s="37">
        <v>33847</v>
      </c>
      <c r="B1505" s="39">
        <v>417.07998700000002</v>
      </c>
      <c r="C1505" s="36">
        <f>IF(ISBLANK(B1506), "", GSPC[[#This Row],[Adj Close]]/B1506-1)</f>
        <v>5.3996505197151379E-3</v>
      </c>
      <c r="D1505" s="37">
        <v>33847</v>
      </c>
      <c r="E1505"/>
      <c r="F1505" s="36" t="str">
        <f>IF(ISBLANK(E1506), "", Long0[[#This Row],[Adj Close]]/E1506-1)</f>
        <v/>
      </c>
      <c r="J1505" s="37">
        <v>33847</v>
      </c>
      <c r="K1505"/>
      <c r="L1505" s="36" t="str">
        <f>IF(ISBLANK(K1506),"",Long2[[#This Row],[Adj Close]]/K1506-1)</f>
        <v/>
      </c>
      <c r="M1505" s="29">
        <v>33847</v>
      </c>
      <c r="O1505" s="33" t="str">
        <f>IF(ISBLANK(N1506),"",Long3[[#This Row],[Adj Close]]/N1506-1)</f>
        <v/>
      </c>
      <c r="AH1505" s="37">
        <v>33847</v>
      </c>
      <c r="AJ1505" s="36" t="str">
        <f>IF(ISBLANK(AI1506),"",Short1[[#This Row],[Adj Close]]/AI1506-1)</f>
        <v/>
      </c>
      <c r="AK1505" s="29">
        <v>33847</v>
      </c>
      <c r="AM1505" s="33" t="str">
        <f>IF(ISBLANK(AL1506),"",Short2[[#This Row],[Adj Close]]/AL1506-1)</f>
        <v/>
      </c>
    </row>
    <row r="1506" spans="1:39" x14ac:dyDescent="0.25">
      <c r="A1506" s="37">
        <v>33840</v>
      </c>
      <c r="B1506" s="39">
        <v>414.83999599999999</v>
      </c>
      <c r="C1506" s="36">
        <f>IF(ISBLANK(B1507), "", GSPC[[#This Row],[Adj Close]]/B1507-1)</f>
        <v>-2.4129202977563047E-5</v>
      </c>
      <c r="D1506" s="37">
        <v>33840</v>
      </c>
      <c r="E1506"/>
      <c r="F1506" s="36" t="str">
        <f>IF(ISBLANK(E1507), "", Long0[[#This Row],[Adj Close]]/E1507-1)</f>
        <v/>
      </c>
      <c r="J1506" s="37">
        <v>33840</v>
      </c>
      <c r="K1506"/>
      <c r="L1506" s="36" t="str">
        <f>IF(ISBLANK(K1507),"",Long2[[#This Row],[Adj Close]]/K1507-1)</f>
        <v/>
      </c>
      <c r="M1506" s="29">
        <v>33840</v>
      </c>
      <c r="O1506" s="33" t="str">
        <f>IF(ISBLANK(N1507),"",Long3[[#This Row],[Adj Close]]/N1507-1)</f>
        <v/>
      </c>
      <c r="AH1506" s="37">
        <v>33840</v>
      </c>
      <c r="AJ1506" s="36" t="str">
        <f>IF(ISBLANK(AI1507),"",Short1[[#This Row],[Adj Close]]/AI1507-1)</f>
        <v/>
      </c>
      <c r="AK1506" s="29">
        <v>33840</v>
      </c>
      <c r="AM1506" s="33" t="str">
        <f>IF(ISBLANK(AL1507),"",Short2[[#This Row],[Adj Close]]/AL1507-1)</f>
        <v/>
      </c>
    </row>
    <row r="1507" spans="1:39" x14ac:dyDescent="0.25">
      <c r="A1507" s="37">
        <v>33833</v>
      </c>
      <c r="B1507" s="39">
        <v>414.85000600000001</v>
      </c>
      <c r="C1507" s="36">
        <f>IF(ISBLANK(B1508), "", GSPC[[#This Row],[Adj Close]]/B1508-1)</f>
        <v>-1.2050196355883891E-2</v>
      </c>
      <c r="D1507" s="37">
        <v>33833</v>
      </c>
      <c r="E1507"/>
      <c r="F1507" s="36" t="str">
        <f>IF(ISBLANK(E1508), "", Long0[[#This Row],[Adj Close]]/E1508-1)</f>
        <v/>
      </c>
      <c r="J1507" s="37">
        <v>33833</v>
      </c>
      <c r="K1507"/>
      <c r="L1507" s="36" t="str">
        <f>IF(ISBLANK(K1508),"",Long2[[#This Row],[Adj Close]]/K1508-1)</f>
        <v/>
      </c>
      <c r="M1507" s="29">
        <v>33833</v>
      </c>
      <c r="O1507" s="33" t="str">
        <f>IF(ISBLANK(N1508),"",Long3[[#This Row],[Adj Close]]/N1508-1)</f>
        <v/>
      </c>
      <c r="AH1507" s="37">
        <v>33833</v>
      </c>
      <c r="AJ1507" s="36" t="str">
        <f>IF(ISBLANK(AI1508),"",Short1[[#This Row],[Adj Close]]/AI1508-1)</f>
        <v/>
      </c>
      <c r="AK1507" s="29">
        <v>33833</v>
      </c>
      <c r="AM1507" s="33" t="str">
        <f>IF(ISBLANK(AL1508),"",Short2[[#This Row],[Adj Close]]/AL1508-1)</f>
        <v/>
      </c>
    </row>
    <row r="1508" spans="1:39" x14ac:dyDescent="0.25">
      <c r="A1508" s="37">
        <v>33826</v>
      </c>
      <c r="B1508" s="39">
        <v>419.91000400000001</v>
      </c>
      <c r="C1508" s="36">
        <f>IF(ISBLANK(B1509), "", GSPC[[#This Row],[Adj Close]]/B1509-1)</f>
        <v>2.458935704032994E-3</v>
      </c>
      <c r="D1508" s="37">
        <v>33826</v>
      </c>
      <c r="E1508"/>
      <c r="F1508" s="36" t="str">
        <f>IF(ISBLANK(E1509), "", Long0[[#This Row],[Adj Close]]/E1509-1)</f>
        <v/>
      </c>
      <c r="J1508" s="37">
        <v>33826</v>
      </c>
      <c r="K1508"/>
      <c r="L1508" s="36" t="str">
        <f>IF(ISBLANK(K1509),"",Long2[[#This Row],[Adj Close]]/K1509-1)</f>
        <v/>
      </c>
      <c r="M1508" s="29">
        <v>33826</v>
      </c>
      <c r="O1508" s="33" t="str">
        <f>IF(ISBLANK(N1509),"",Long3[[#This Row],[Adj Close]]/N1509-1)</f>
        <v/>
      </c>
      <c r="AH1508" s="37">
        <v>33826</v>
      </c>
      <c r="AJ1508" s="36" t="str">
        <f>IF(ISBLANK(AI1509),"",Short1[[#This Row],[Adj Close]]/AI1509-1)</f>
        <v/>
      </c>
      <c r="AK1508" s="29">
        <v>33826</v>
      </c>
      <c r="AM1508" s="33" t="str">
        <f>IF(ISBLANK(AL1509),"",Short2[[#This Row],[Adj Close]]/AL1509-1)</f>
        <v/>
      </c>
    </row>
    <row r="1509" spans="1:39" x14ac:dyDescent="0.25">
      <c r="A1509" s="37">
        <v>33819</v>
      </c>
      <c r="B1509" s="39">
        <v>418.88000499999998</v>
      </c>
      <c r="C1509" s="36">
        <f>IF(ISBLANK(B1510), "", GSPC[[#This Row],[Adj Close]]/B1510-1)</f>
        <v>-1.2564498981826211E-2</v>
      </c>
      <c r="D1509" s="37">
        <v>33819</v>
      </c>
      <c r="E1509"/>
      <c r="F1509" s="36" t="str">
        <f>IF(ISBLANK(E1510), "", Long0[[#This Row],[Adj Close]]/E1510-1)</f>
        <v/>
      </c>
      <c r="J1509" s="37">
        <v>33819</v>
      </c>
      <c r="K1509"/>
      <c r="L1509" s="36" t="str">
        <f>IF(ISBLANK(K1510),"",Long2[[#This Row],[Adj Close]]/K1510-1)</f>
        <v/>
      </c>
      <c r="M1509" s="29">
        <v>33819</v>
      </c>
      <c r="O1509" s="33" t="str">
        <f>IF(ISBLANK(N1510),"",Long3[[#This Row],[Adj Close]]/N1510-1)</f>
        <v/>
      </c>
      <c r="AH1509" s="37">
        <v>33819</v>
      </c>
      <c r="AJ1509" s="36" t="str">
        <f>IF(ISBLANK(AI1510),"",Short1[[#This Row],[Adj Close]]/AI1510-1)</f>
        <v/>
      </c>
      <c r="AK1509" s="29">
        <v>33819</v>
      </c>
      <c r="AM1509" s="33" t="str">
        <f>IF(ISBLANK(AL1510),"",Short2[[#This Row],[Adj Close]]/AL1510-1)</f>
        <v/>
      </c>
    </row>
    <row r="1510" spans="1:39" x14ac:dyDescent="0.25">
      <c r="A1510" s="37">
        <v>33812</v>
      </c>
      <c r="B1510" s="39">
        <v>424.209991</v>
      </c>
      <c r="C1510" s="36">
        <f>IF(ISBLANK(B1511), "", GSPC[[#This Row],[Adj Close]]/B1511-1)</f>
        <v>3.0636503440672813E-2</v>
      </c>
      <c r="D1510" s="37">
        <v>33812</v>
      </c>
      <c r="E1510"/>
      <c r="F1510" s="36" t="str">
        <f>IF(ISBLANK(E1511), "", Long0[[#This Row],[Adj Close]]/E1511-1)</f>
        <v/>
      </c>
      <c r="J1510" s="37">
        <v>33812</v>
      </c>
      <c r="K1510"/>
      <c r="L1510" s="36" t="str">
        <f>IF(ISBLANK(K1511),"",Long2[[#This Row],[Adj Close]]/K1511-1)</f>
        <v/>
      </c>
      <c r="M1510" s="29">
        <v>33812</v>
      </c>
      <c r="O1510" s="33" t="str">
        <f>IF(ISBLANK(N1511),"",Long3[[#This Row],[Adj Close]]/N1511-1)</f>
        <v/>
      </c>
      <c r="AH1510" s="37">
        <v>33812</v>
      </c>
      <c r="AJ1510" s="36" t="str">
        <f>IF(ISBLANK(AI1511),"",Short1[[#This Row],[Adj Close]]/AI1511-1)</f>
        <v/>
      </c>
      <c r="AK1510" s="29">
        <v>33812</v>
      </c>
      <c r="AM1510" s="33" t="str">
        <f>IF(ISBLANK(AL1511),"",Short2[[#This Row],[Adj Close]]/AL1511-1)</f>
        <v/>
      </c>
    </row>
    <row r="1511" spans="1:39" x14ac:dyDescent="0.25">
      <c r="A1511" s="37">
        <v>33805</v>
      </c>
      <c r="B1511" s="39">
        <v>411.60000600000001</v>
      </c>
      <c r="C1511" s="36">
        <f>IF(ISBLANK(B1512), "", GSPC[[#This Row],[Adj Close]]/B1512-1)</f>
        <v>-9.6722704594613962E-3</v>
      </c>
      <c r="D1511" s="37">
        <v>33805</v>
      </c>
      <c r="E1511"/>
      <c r="F1511" s="36" t="str">
        <f>IF(ISBLANK(E1512), "", Long0[[#This Row],[Adj Close]]/E1512-1)</f>
        <v/>
      </c>
      <c r="J1511" s="37">
        <v>33805</v>
      </c>
      <c r="K1511"/>
      <c r="L1511" s="36" t="str">
        <f>IF(ISBLANK(K1512),"",Long2[[#This Row],[Adj Close]]/K1512-1)</f>
        <v/>
      </c>
      <c r="M1511" s="29">
        <v>33805</v>
      </c>
      <c r="O1511" s="33" t="str">
        <f>IF(ISBLANK(N1512),"",Long3[[#This Row],[Adj Close]]/N1512-1)</f>
        <v/>
      </c>
      <c r="AH1511" s="37">
        <v>33805</v>
      </c>
      <c r="AJ1511" s="36" t="str">
        <f>IF(ISBLANK(AI1512),"",Short1[[#This Row],[Adj Close]]/AI1512-1)</f>
        <v/>
      </c>
      <c r="AK1511" s="29">
        <v>33805</v>
      </c>
      <c r="AM1511" s="33" t="str">
        <f>IF(ISBLANK(AL1512),"",Short2[[#This Row],[Adj Close]]/AL1512-1)</f>
        <v/>
      </c>
    </row>
    <row r="1512" spans="1:39" x14ac:dyDescent="0.25">
      <c r="A1512" s="37">
        <v>33798</v>
      </c>
      <c r="B1512" s="39">
        <v>415.61999500000002</v>
      </c>
      <c r="C1512" s="36">
        <f>IF(ISBLANK(B1513), "", GSPC[[#This Row],[Adj Close]]/B1513-1)</f>
        <v>2.4118470215117593E-3</v>
      </c>
      <c r="D1512" s="37">
        <v>33798</v>
      </c>
      <c r="E1512"/>
      <c r="F1512" s="36" t="str">
        <f>IF(ISBLANK(E1513), "", Long0[[#This Row],[Adj Close]]/E1513-1)</f>
        <v/>
      </c>
      <c r="J1512" s="37">
        <v>33798</v>
      </c>
      <c r="K1512"/>
      <c r="L1512" s="36" t="str">
        <f>IF(ISBLANK(K1513),"",Long2[[#This Row],[Adj Close]]/K1513-1)</f>
        <v/>
      </c>
      <c r="M1512" s="29">
        <v>33798</v>
      </c>
      <c r="O1512" s="33" t="str">
        <f>IF(ISBLANK(N1513),"",Long3[[#This Row],[Adj Close]]/N1513-1)</f>
        <v/>
      </c>
      <c r="AH1512" s="37">
        <v>33798</v>
      </c>
      <c r="AJ1512" s="36" t="str">
        <f>IF(ISBLANK(AI1513),"",Short1[[#This Row],[Adj Close]]/AI1513-1)</f>
        <v/>
      </c>
      <c r="AK1512" s="29">
        <v>33798</v>
      </c>
      <c r="AM1512" s="33" t="str">
        <f>IF(ISBLANK(AL1513),"",Short2[[#This Row],[Adj Close]]/AL1513-1)</f>
        <v/>
      </c>
    </row>
    <row r="1513" spans="1:39" x14ac:dyDescent="0.25">
      <c r="A1513" s="37">
        <v>33791</v>
      </c>
      <c r="B1513" s="39">
        <v>414.61999500000002</v>
      </c>
      <c r="C1513" s="36">
        <f>IF(ISBLANK(B1514), "", GSPC[[#This Row],[Adj Close]]/B1514-1)</f>
        <v>6.9213543389146093E-3</v>
      </c>
      <c r="D1513" s="37">
        <v>33791</v>
      </c>
      <c r="E1513"/>
      <c r="F1513" s="36" t="str">
        <f>IF(ISBLANK(E1514), "", Long0[[#This Row],[Adj Close]]/E1514-1)</f>
        <v/>
      </c>
      <c r="J1513" s="37">
        <v>33791</v>
      </c>
      <c r="K1513"/>
      <c r="L1513" s="36" t="str">
        <f>IF(ISBLANK(K1514),"",Long2[[#This Row],[Adj Close]]/K1514-1)</f>
        <v/>
      </c>
      <c r="M1513" s="29">
        <v>33791</v>
      </c>
      <c r="O1513" s="33" t="str">
        <f>IF(ISBLANK(N1514),"",Long3[[#This Row],[Adj Close]]/N1514-1)</f>
        <v/>
      </c>
      <c r="AH1513" s="37">
        <v>33791</v>
      </c>
      <c r="AJ1513" s="36" t="str">
        <f>IF(ISBLANK(AI1514),"",Short1[[#This Row],[Adj Close]]/AI1514-1)</f>
        <v/>
      </c>
      <c r="AK1513" s="29">
        <v>33791</v>
      </c>
      <c r="AM1513" s="33" t="str">
        <f>IF(ISBLANK(AL1514),"",Short2[[#This Row],[Adj Close]]/AL1514-1)</f>
        <v/>
      </c>
    </row>
    <row r="1514" spans="1:39" x14ac:dyDescent="0.25">
      <c r="A1514" s="37">
        <v>33784</v>
      </c>
      <c r="B1514" s="39">
        <v>411.76998900000001</v>
      </c>
      <c r="C1514" s="36">
        <f>IF(ISBLANK(B1515), "", GSPC[[#This Row],[Adj Close]]/B1515-1)</f>
        <v>2.0622076471768613E-2</v>
      </c>
      <c r="D1514" s="37">
        <v>33784</v>
      </c>
      <c r="E1514"/>
      <c r="F1514" s="36" t="str">
        <f>IF(ISBLANK(E1515), "", Long0[[#This Row],[Adj Close]]/E1515-1)</f>
        <v/>
      </c>
      <c r="J1514" s="37">
        <v>33784</v>
      </c>
      <c r="K1514"/>
      <c r="L1514" s="36" t="str">
        <f>IF(ISBLANK(K1515),"",Long2[[#This Row],[Adj Close]]/K1515-1)</f>
        <v/>
      </c>
      <c r="M1514" s="29">
        <v>33784</v>
      </c>
      <c r="O1514" s="33" t="str">
        <f>IF(ISBLANK(N1515),"",Long3[[#This Row],[Adj Close]]/N1515-1)</f>
        <v/>
      </c>
      <c r="AH1514" s="37">
        <v>33784</v>
      </c>
      <c r="AJ1514" s="36" t="str">
        <f>IF(ISBLANK(AI1515),"",Short1[[#This Row],[Adj Close]]/AI1515-1)</f>
        <v/>
      </c>
      <c r="AK1514" s="29">
        <v>33784</v>
      </c>
      <c r="AM1514" s="33" t="str">
        <f>IF(ISBLANK(AL1515),"",Short2[[#This Row],[Adj Close]]/AL1515-1)</f>
        <v/>
      </c>
    </row>
    <row r="1515" spans="1:39" x14ac:dyDescent="0.25">
      <c r="A1515" s="37">
        <v>33777</v>
      </c>
      <c r="B1515" s="39">
        <v>403.45001200000002</v>
      </c>
      <c r="C1515" s="36">
        <f>IF(ISBLANK(B1516), "", GSPC[[#This Row],[Adj Close]]/B1516-1)</f>
        <v>-5.4500208812879869E-4</v>
      </c>
      <c r="D1515" s="37">
        <v>33777</v>
      </c>
      <c r="E1515"/>
      <c r="F1515" s="36" t="str">
        <f>IF(ISBLANK(E1516), "", Long0[[#This Row],[Adj Close]]/E1516-1)</f>
        <v/>
      </c>
      <c r="J1515" s="37">
        <v>33777</v>
      </c>
      <c r="K1515"/>
      <c r="L1515" s="36" t="str">
        <f>IF(ISBLANK(K1516),"",Long2[[#This Row],[Adj Close]]/K1516-1)</f>
        <v/>
      </c>
      <c r="M1515" s="29">
        <v>33777</v>
      </c>
      <c r="O1515" s="33" t="str">
        <f>IF(ISBLANK(N1516),"",Long3[[#This Row],[Adj Close]]/N1516-1)</f>
        <v/>
      </c>
      <c r="AH1515" s="37">
        <v>33777</v>
      </c>
      <c r="AJ1515" s="36" t="str">
        <f>IF(ISBLANK(AI1516),"",Short1[[#This Row],[Adj Close]]/AI1516-1)</f>
        <v/>
      </c>
      <c r="AK1515" s="29">
        <v>33777</v>
      </c>
      <c r="AM1515" s="33" t="str">
        <f>IF(ISBLANK(AL1516),"",Short2[[#This Row],[Adj Close]]/AL1516-1)</f>
        <v/>
      </c>
    </row>
    <row r="1516" spans="1:39" x14ac:dyDescent="0.25">
      <c r="A1516" s="37">
        <v>33770</v>
      </c>
      <c r="B1516" s="39">
        <v>403.67001299999998</v>
      </c>
      <c r="C1516" s="36">
        <f>IF(ISBLANK(B1517), "", GSPC[[#This Row],[Adj Close]]/B1517-1)</f>
        <v>-1.4862350769661581E-2</v>
      </c>
      <c r="D1516" s="37">
        <v>33770</v>
      </c>
      <c r="E1516"/>
      <c r="F1516" s="36" t="str">
        <f>IF(ISBLANK(E1517), "", Long0[[#This Row],[Adj Close]]/E1517-1)</f>
        <v/>
      </c>
      <c r="J1516" s="37">
        <v>33770</v>
      </c>
      <c r="K1516"/>
      <c r="L1516" s="36" t="str">
        <f>IF(ISBLANK(K1517),"",Long2[[#This Row],[Adj Close]]/K1517-1)</f>
        <v/>
      </c>
      <c r="M1516" s="29">
        <v>33770</v>
      </c>
      <c r="O1516" s="33" t="str">
        <f>IF(ISBLANK(N1517),"",Long3[[#This Row],[Adj Close]]/N1517-1)</f>
        <v/>
      </c>
      <c r="AH1516" s="37">
        <v>33770</v>
      </c>
      <c r="AJ1516" s="36" t="str">
        <f>IF(ISBLANK(AI1517),"",Short1[[#This Row],[Adj Close]]/AI1517-1)</f>
        <v/>
      </c>
      <c r="AK1516" s="29">
        <v>33770</v>
      </c>
      <c r="AM1516" s="33" t="str">
        <f>IF(ISBLANK(AL1517),"",Short2[[#This Row],[Adj Close]]/AL1517-1)</f>
        <v/>
      </c>
    </row>
    <row r="1517" spans="1:39" x14ac:dyDescent="0.25">
      <c r="A1517" s="37">
        <v>33763</v>
      </c>
      <c r="B1517" s="39">
        <v>409.76001000000002</v>
      </c>
      <c r="C1517" s="36">
        <f>IF(ISBLANK(B1518), "", GSPC[[#This Row],[Adj Close]]/B1518-1)</f>
        <v>-8.9968097635557687E-3</v>
      </c>
      <c r="D1517" s="37">
        <v>33763</v>
      </c>
      <c r="E1517"/>
      <c r="F1517" s="36" t="str">
        <f>IF(ISBLANK(E1518), "", Long0[[#This Row],[Adj Close]]/E1518-1)</f>
        <v/>
      </c>
      <c r="J1517" s="37">
        <v>33763</v>
      </c>
      <c r="K1517"/>
      <c r="L1517" s="36" t="str">
        <f>IF(ISBLANK(K1518),"",Long2[[#This Row],[Adj Close]]/K1518-1)</f>
        <v/>
      </c>
      <c r="M1517" s="29">
        <v>33763</v>
      </c>
      <c r="O1517" s="33" t="str">
        <f>IF(ISBLANK(N1518),"",Long3[[#This Row],[Adj Close]]/N1518-1)</f>
        <v/>
      </c>
      <c r="AH1517" s="37">
        <v>33763</v>
      </c>
      <c r="AJ1517" s="36" t="str">
        <f>IF(ISBLANK(AI1518),"",Short1[[#This Row],[Adj Close]]/AI1518-1)</f>
        <v/>
      </c>
      <c r="AK1517" s="29">
        <v>33763</v>
      </c>
      <c r="AM1517" s="33" t="str">
        <f>IF(ISBLANK(AL1518),"",Short2[[#This Row],[Adj Close]]/AL1518-1)</f>
        <v/>
      </c>
    </row>
    <row r="1518" spans="1:39" x14ac:dyDescent="0.25">
      <c r="A1518" s="37">
        <v>33756</v>
      </c>
      <c r="B1518" s="39">
        <v>413.48001099999999</v>
      </c>
      <c r="C1518" s="36">
        <f>IF(ISBLANK(B1519), "", GSPC[[#This Row],[Adj Close]]/B1519-1)</f>
        <v>-4.5022149343607598E-3</v>
      </c>
      <c r="D1518" s="37">
        <v>33756</v>
      </c>
      <c r="E1518"/>
      <c r="F1518" s="36" t="str">
        <f>IF(ISBLANK(E1519), "", Long0[[#This Row],[Adj Close]]/E1519-1)</f>
        <v/>
      </c>
      <c r="J1518" s="37">
        <v>33756</v>
      </c>
      <c r="K1518"/>
      <c r="L1518" s="36" t="str">
        <f>IF(ISBLANK(K1519),"",Long2[[#This Row],[Adj Close]]/K1519-1)</f>
        <v/>
      </c>
      <c r="M1518" s="29">
        <v>33756</v>
      </c>
      <c r="O1518" s="33" t="str">
        <f>IF(ISBLANK(N1519),"",Long3[[#This Row],[Adj Close]]/N1519-1)</f>
        <v/>
      </c>
      <c r="AH1518" s="37">
        <v>33756</v>
      </c>
      <c r="AJ1518" s="36" t="str">
        <f>IF(ISBLANK(AI1519),"",Short1[[#This Row],[Adj Close]]/AI1519-1)</f>
        <v/>
      </c>
      <c r="AK1518" s="29">
        <v>33756</v>
      </c>
      <c r="AM1518" s="33" t="str">
        <f>IF(ISBLANK(AL1519),"",Short2[[#This Row],[Adj Close]]/AL1519-1)</f>
        <v/>
      </c>
    </row>
    <row r="1519" spans="1:39" x14ac:dyDescent="0.25">
      <c r="A1519" s="37">
        <v>33749</v>
      </c>
      <c r="B1519" s="39">
        <v>415.35000600000001</v>
      </c>
      <c r="C1519" s="36">
        <f>IF(ISBLANK(B1520), "", GSPC[[#This Row],[Adj Close]]/B1520-1)</f>
        <v>3.2124463439855422E-3</v>
      </c>
      <c r="D1519" s="37">
        <v>33749</v>
      </c>
      <c r="E1519"/>
      <c r="F1519" s="36" t="str">
        <f>IF(ISBLANK(E1520), "", Long0[[#This Row],[Adj Close]]/E1520-1)</f>
        <v/>
      </c>
      <c r="J1519" s="37">
        <v>33749</v>
      </c>
      <c r="K1519"/>
      <c r="L1519" s="36" t="str">
        <f>IF(ISBLANK(K1520),"",Long2[[#This Row],[Adj Close]]/K1520-1)</f>
        <v/>
      </c>
      <c r="M1519" s="29">
        <v>33749</v>
      </c>
      <c r="O1519" s="33" t="str">
        <f>IF(ISBLANK(N1520),"",Long3[[#This Row],[Adj Close]]/N1520-1)</f>
        <v/>
      </c>
      <c r="AH1519" s="37">
        <v>33749</v>
      </c>
      <c r="AJ1519" s="36" t="str">
        <f>IF(ISBLANK(AI1520),"",Short1[[#This Row],[Adj Close]]/AI1520-1)</f>
        <v/>
      </c>
      <c r="AK1519" s="29">
        <v>33749</v>
      </c>
      <c r="AM1519" s="33" t="str">
        <f>IF(ISBLANK(AL1520),"",Short2[[#This Row],[Adj Close]]/AL1520-1)</f>
        <v/>
      </c>
    </row>
    <row r="1520" spans="1:39" x14ac:dyDescent="0.25">
      <c r="A1520" s="37">
        <v>33742</v>
      </c>
      <c r="B1520" s="39">
        <v>414.01998900000001</v>
      </c>
      <c r="C1520" s="36">
        <f>IF(ISBLANK(B1521), "", GSPC[[#This Row],[Adj Close]]/B1521-1)</f>
        <v>9.5832452347850428E-3</v>
      </c>
      <c r="D1520" s="37">
        <v>33742</v>
      </c>
      <c r="E1520"/>
      <c r="F1520" s="36" t="str">
        <f>IF(ISBLANK(E1521), "", Long0[[#This Row],[Adj Close]]/E1521-1)</f>
        <v/>
      </c>
      <c r="J1520" s="37">
        <v>33742</v>
      </c>
      <c r="K1520"/>
      <c r="L1520" s="36" t="str">
        <f>IF(ISBLANK(K1521),"",Long2[[#This Row],[Adj Close]]/K1521-1)</f>
        <v/>
      </c>
      <c r="M1520" s="29">
        <v>33742</v>
      </c>
      <c r="O1520" s="33" t="str">
        <f>IF(ISBLANK(N1521),"",Long3[[#This Row],[Adj Close]]/N1521-1)</f>
        <v/>
      </c>
      <c r="AH1520" s="37">
        <v>33742</v>
      </c>
      <c r="AJ1520" s="36" t="str">
        <f>IF(ISBLANK(AI1521),"",Short1[[#This Row],[Adj Close]]/AI1521-1)</f>
        <v/>
      </c>
      <c r="AK1520" s="29">
        <v>33742</v>
      </c>
      <c r="AM1520" s="33" t="str">
        <f>IF(ISBLANK(AL1521),"",Short2[[#This Row],[Adj Close]]/AL1521-1)</f>
        <v/>
      </c>
    </row>
    <row r="1521" spans="1:39" x14ac:dyDescent="0.25">
      <c r="A1521" s="37">
        <v>33735</v>
      </c>
      <c r="B1521" s="39">
        <v>410.08999599999999</v>
      </c>
      <c r="C1521" s="36">
        <f>IF(ISBLANK(B1522), "", GSPC[[#This Row],[Adj Close]]/B1522-1)</f>
        <v>-1.4325182482639587E-2</v>
      </c>
      <c r="D1521" s="37">
        <v>33735</v>
      </c>
      <c r="E1521"/>
      <c r="F1521" s="36" t="str">
        <f>IF(ISBLANK(E1522), "", Long0[[#This Row],[Adj Close]]/E1522-1)</f>
        <v/>
      </c>
      <c r="J1521" s="37">
        <v>33735</v>
      </c>
      <c r="K1521"/>
      <c r="L1521" s="36" t="str">
        <f>IF(ISBLANK(K1522),"",Long2[[#This Row],[Adj Close]]/K1522-1)</f>
        <v/>
      </c>
      <c r="M1521" s="29">
        <v>33735</v>
      </c>
      <c r="O1521" s="33" t="str">
        <f>IF(ISBLANK(N1522),"",Long3[[#This Row],[Adj Close]]/N1522-1)</f>
        <v/>
      </c>
      <c r="AH1521" s="37">
        <v>33735</v>
      </c>
      <c r="AJ1521" s="36" t="str">
        <f>IF(ISBLANK(AI1522),"",Short1[[#This Row],[Adj Close]]/AI1522-1)</f>
        <v/>
      </c>
      <c r="AK1521" s="29">
        <v>33735</v>
      </c>
      <c r="AM1521" s="33" t="str">
        <f>IF(ISBLANK(AL1522),"",Short2[[#This Row],[Adj Close]]/AL1522-1)</f>
        <v/>
      </c>
    </row>
    <row r="1522" spans="1:39" x14ac:dyDescent="0.25">
      <c r="A1522" s="37">
        <v>33728</v>
      </c>
      <c r="B1522" s="39">
        <v>416.04998799999998</v>
      </c>
      <c r="C1522" s="36">
        <f>IF(ISBLANK(B1523), "", GSPC[[#This Row],[Adj Close]]/B1523-1)</f>
        <v>8.532686128360778E-3</v>
      </c>
      <c r="D1522" s="37">
        <v>33728</v>
      </c>
      <c r="E1522"/>
      <c r="F1522" s="36" t="str">
        <f>IF(ISBLANK(E1523), "", Long0[[#This Row],[Adj Close]]/E1523-1)</f>
        <v/>
      </c>
      <c r="J1522" s="37">
        <v>33728</v>
      </c>
      <c r="K1522"/>
      <c r="L1522" s="36" t="str">
        <f>IF(ISBLANK(K1523),"",Long2[[#This Row],[Adj Close]]/K1523-1)</f>
        <v/>
      </c>
      <c r="M1522" s="29">
        <v>33728</v>
      </c>
      <c r="O1522" s="33" t="str">
        <f>IF(ISBLANK(N1523),"",Long3[[#This Row],[Adj Close]]/N1523-1)</f>
        <v/>
      </c>
      <c r="AH1522" s="37">
        <v>33728</v>
      </c>
      <c r="AJ1522" s="36" t="str">
        <f>IF(ISBLANK(AI1523),"",Short1[[#This Row],[Adj Close]]/AI1523-1)</f>
        <v/>
      </c>
      <c r="AK1522" s="29">
        <v>33728</v>
      </c>
      <c r="AM1522" s="33" t="str">
        <f>IF(ISBLANK(AL1523),"",Short2[[#This Row],[Adj Close]]/AL1523-1)</f>
        <v/>
      </c>
    </row>
    <row r="1523" spans="1:39" x14ac:dyDescent="0.25">
      <c r="A1523" s="37">
        <v>33721</v>
      </c>
      <c r="B1523" s="39">
        <v>412.52999899999998</v>
      </c>
      <c r="C1523" s="36">
        <f>IF(ISBLANK(B1524), "", GSPC[[#This Row],[Adj Close]]/B1524-1)</f>
        <v>8.5815121372954106E-3</v>
      </c>
      <c r="D1523" s="37">
        <v>33721</v>
      </c>
      <c r="E1523"/>
      <c r="F1523" s="36" t="str">
        <f>IF(ISBLANK(E1524), "", Long0[[#This Row],[Adj Close]]/E1524-1)</f>
        <v/>
      </c>
      <c r="J1523" s="37">
        <v>33721</v>
      </c>
      <c r="K1523"/>
      <c r="L1523" s="36" t="str">
        <f>IF(ISBLANK(K1524),"",Long2[[#This Row],[Adj Close]]/K1524-1)</f>
        <v/>
      </c>
      <c r="M1523" s="29">
        <v>33721</v>
      </c>
      <c r="O1523" s="33" t="str">
        <f>IF(ISBLANK(N1524),"",Long3[[#This Row],[Adj Close]]/N1524-1)</f>
        <v/>
      </c>
      <c r="AH1523" s="37">
        <v>33721</v>
      </c>
      <c r="AJ1523" s="36" t="str">
        <f>IF(ISBLANK(AI1524),"",Short1[[#This Row],[Adj Close]]/AI1524-1)</f>
        <v/>
      </c>
      <c r="AK1523" s="29">
        <v>33721</v>
      </c>
      <c r="AM1523" s="33" t="str">
        <f>IF(ISBLANK(AL1524),"",Short2[[#This Row],[Adj Close]]/AL1524-1)</f>
        <v/>
      </c>
    </row>
    <row r="1524" spans="1:39" x14ac:dyDescent="0.25">
      <c r="A1524" s="37">
        <v>33714</v>
      </c>
      <c r="B1524" s="39">
        <v>409.01998900000001</v>
      </c>
      <c r="C1524" s="36">
        <f>IF(ISBLANK(B1525), "", GSPC[[#This Row],[Adj Close]]/B1525-1)</f>
        <v>-1.6873425267135755E-2</v>
      </c>
      <c r="D1524" s="37">
        <v>33714</v>
      </c>
      <c r="E1524"/>
      <c r="F1524" s="36" t="str">
        <f>IF(ISBLANK(E1525), "", Long0[[#This Row],[Adj Close]]/E1525-1)</f>
        <v/>
      </c>
      <c r="J1524" s="37">
        <v>33714</v>
      </c>
      <c r="K1524"/>
      <c r="L1524" s="36" t="str">
        <f>IF(ISBLANK(K1525),"",Long2[[#This Row],[Adj Close]]/K1525-1)</f>
        <v/>
      </c>
      <c r="M1524" s="29">
        <v>33714</v>
      </c>
      <c r="O1524" s="33" t="str">
        <f>IF(ISBLANK(N1525),"",Long3[[#This Row],[Adj Close]]/N1525-1)</f>
        <v/>
      </c>
      <c r="AH1524" s="37">
        <v>33714</v>
      </c>
      <c r="AJ1524" s="36" t="str">
        <f>IF(ISBLANK(AI1525),"",Short1[[#This Row],[Adj Close]]/AI1525-1)</f>
        <v/>
      </c>
      <c r="AK1524" s="29">
        <v>33714</v>
      </c>
      <c r="AM1524" s="33" t="str">
        <f>IF(ISBLANK(AL1525),"",Short2[[#This Row],[Adj Close]]/AL1525-1)</f>
        <v/>
      </c>
    </row>
    <row r="1525" spans="1:39" x14ac:dyDescent="0.25">
      <c r="A1525" s="37">
        <v>33707</v>
      </c>
      <c r="B1525" s="39">
        <v>416.040009</v>
      </c>
      <c r="C1525" s="36">
        <f>IF(ISBLANK(B1526), "", GSPC[[#This Row],[Adj Close]]/B1526-1)</f>
        <v>2.9063295501818853E-2</v>
      </c>
      <c r="D1525" s="37">
        <v>33707</v>
      </c>
      <c r="E1525"/>
      <c r="F1525" s="36" t="str">
        <f>IF(ISBLANK(E1526), "", Long0[[#This Row],[Adj Close]]/E1526-1)</f>
        <v/>
      </c>
      <c r="J1525" s="37">
        <v>33707</v>
      </c>
      <c r="K1525"/>
      <c r="L1525" s="36" t="str">
        <f>IF(ISBLANK(K1526),"",Long2[[#This Row],[Adj Close]]/K1526-1)</f>
        <v/>
      </c>
      <c r="M1525" s="29">
        <v>33707</v>
      </c>
      <c r="O1525" s="33" t="str">
        <f>IF(ISBLANK(N1526),"",Long3[[#This Row],[Adj Close]]/N1526-1)</f>
        <v/>
      </c>
      <c r="AH1525" s="37">
        <v>33707</v>
      </c>
      <c r="AJ1525" s="36" t="str">
        <f>IF(ISBLANK(AI1526),"",Short1[[#This Row],[Adj Close]]/AI1526-1)</f>
        <v/>
      </c>
      <c r="AK1525" s="29">
        <v>33707</v>
      </c>
      <c r="AM1525" s="33" t="str">
        <f>IF(ISBLANK(AL1526),"",Short2[[#This Row],[Adj Close]]/AL1526-1)</f>
        <v/>
      </c>
    </row>
    <row r="1526" spans="1:39" x14ac:dyDescent="0.25">
      <c r="A1526" s="37">
        <v>33700</v>
      </c>
      <c r="B1526" s="39">
        <v>404.290009</v>
      </c>
      <c r="C1526" s="36">
        <f>IF(ISBLANK(B1527), "", GSPC[[#This Row],[Adj Close]]/B1527-1)</f>
        <v>6.8236112112647351E-3</v>
      </c>
      <c r="D1526" s="37">
        <v>33700</v>
      </c>
      <c r="E1526"/>
      <c r="F1526" s="36" t="str">
        <f>IF(ISBLANK(E1527), "", Long0[[#This Row],[Adj Close]]/E1527-1)</f>
        <v/>
      </c>
      <c r="J1526" s="37">
        <v>33700</v>
      </c>
      <c r="K1526"/>
      <c r="L1526" s="36" t="str">
        <f>IF(ISBLANK(K1527),"",Long2[[#This Row],[Adj Close]]/K1527-1)</f>
        <v/>
      </c>
      <c r="M1526" s="29">
        <v>33700</v>
      </c>
      <c r="O1526" s="33" t="str">
        <f>IF(ISBLANK(N1527),"",Long3[[#This Row],[Adj Close]]/N1527-1)</f>
        <v/>
      </c>
      <c r="AH1526" s="37">
        <v>33700</v>
      </c>
      <c r="AJ1526" s="36" t="str">
        <f>IF(ISBLANK(AI1527),"",Short1[[#This Row],[Adj Close]]/AI1527-1)</f>
        <v/>
      </c>
      <c r="AK1526" s="29">
        <v>33700</v>
      </c>
      <c r="AM1526" s="33" t="str">
        <f>IF(ISBLANK(AL1527),"",Short2[[#This Row],[Adj Close]]/AL1527-1)</f>
        <v/>
      </c>
    </row>
    <row r="1527" spans="1:39" x14ac:dyDescent="0.25">
      <c r="A1527" s="37">
        <v>33693</v>
      </c>
      <c r="B1527" s="39">
        <v>401.54998799999998</v>
      </c>
      <c r="C1527" s="36">
        <f>IF(ISBLANK(B1528), "", GSPC[[#This Row],[Adj Close]]/B1528-1)</f>
        <v>-4.8327434944238634E-3</v>
      </c>
      <c r="D1527" s="37">
        <v>33693</v>
      </c>
      <c r="E1527"/>
      <c r="F1527" s="36" t="str">
        <f>IF(ISBLANK(E1528), "", Long0[[#This Row],[Adj Close]]/E1528-1)</f>
        <v/>
      </c>
      <c r="J1527" s="37">
        <v>33693</v>
      </c>
      <c r="K1527"/>
      <c r="L1527" s="36" t="str">
        <f>IF(ISBLANK(K1528),"",Long2[[#This Row],[Adj Close]]/K1528-1)</f>
        <v/>
      </c>
      <c r="M1527" s="29">
        <v>33693</v>
      </c>
      <c r="O1527" s="33" t="str">
        <f>IF(ISBLANK(N1528),"",Long3[[#This Row],[Adj Close]]/N1528-1)</f>
        <v/>
      </c>
      <c r="AH1527" s="37">
        <v>33693</v>
      </c>
      <c r="AJ1527" s="36" t="str">
        <f>IF(ISBLANK(AI1528),"",Short1[[#This Row],[Adj Close]]/AI1528-1)</f>
        <v/>
      </c>
      <c r="AK1527" s="29">
        <v>33693</v>
      </c>
      <c r="AM1527" s="33" t="str">
        <f>IF(ISBLANK(AL1528),"",Short2[[#This Row],[Adj Close]]/AL1528-1)</f>
        <v/>
      </c>
    </row>
    <row r="1528" spans="1:39" x14ac:dyDescent="0.25">
      <c r="A1528" s="37">
        <v>33686</v>
      </c>
      <c r="B1528" s="39">
        <v>403.5</v>
      </c>
      <c r="C1528" s="36">
        <f>IF(ISBLANK(B1529), "", GSPC[[#This Row],[Adj Close]]/B1529-1)</f>
        <v>-1.8964231041990631E-2</v>
      </c>
      <c r="D1528" s="37">
        <v>33686</v>
      </c>
      <c r="E1528"/>
      <c r="F1528" s="36" t="str">
        <f>IF(ISBLANK(E1529), "", Long0[[#This Row],[Adj Close]]/E1529-1)</f>
        <v/>
      </c>
      <c r="J1528" s="37">
        <v>33686</v>
      </c>
      <c r="K1528"/>
      <c r="L1528" s="36" t="str">
        <f>IF(ISBLANK(K1529),"",Long2[[#This Row],[Adj Close]]/K1529-1)</f>
        <v/>
      </c>
      <c r="M1528" s="29">
        <v>33686</v>
      </c>
      <c r="O1528" s="33" t="str">
        <f>IF(ISBLANK(N1529),"",Long3[[#This Row],[Adj Close]]/N1529-1)</f>
        <v/>
      </c>
      <c r="AH1528" s="37">
        <v>33686</v>
      </c>
      <c r="AJ1528" s="36" t="str">
        <f>IF(ISBLANK(AI1529),"",Short1[[#This Row],[Adj Close]]/AI1529-1)</f>
        <v/>
      </c>
      <c r="AK1528" s="29">
        <v>33686</v>
      </c>
      <c r="AM1528" s="33" t="str">
        <f>IF(ISBLANK(AL1529),"",Short2[[#This Row],[Adj Close]]/AL1529-1)</f>
        <v/>
      </c>
    </row>
    <row r="1529" spans="1:39" x14ac:dyDescent="0.25">
      <c r="A1529" s="37">
        <v>33679</v>
      </c>
      <c r="B1529" s="39">
        <v>411.29998799999998</v>
      </c>
      <c r="C1529" s="36">
        <f>IF(ISBLANK(B1530), "", GSPC[[#This Row],[Adj Close]]/B1530-1)</f>
        <v>1.3453558185034131E-2</v>
      </c>
      <c r="D1529" s="37">
        <v>33679</v>
      </c>
      <c r="E1529"/>
      <c r="F1529" s="36" t="str">
        <f>IF(ISBLANK(E1530), "", Long0[[#This Row],[Adj Close]]/E1530-1)</f>
        <v/>
      </c>
      <c r="J1529" s="37">
        <v>33679</v>
      </c>
      <c r="K1529"/>
      <c r="L1529" s="36" t="str">
        <f>IF(ISBLANK(K1530),"",Long2[[#This Row],[Adj Close]]/K1530-1)</f>
        <v/>
      </c>
      <c r="M1529" s="29">
        <v>33679</v>
      </c>
      <c r="O1529" s="33" t="str">
        <f>IF(ISBLANK(N1530),"",Long3[[#This Row],[Adj Close]]/N1530-1)</f>
        <v/>
      </c>
      <c r="AH1529" s="37">
        <v>33679</v>
      </c>
      <c r="AJ1529" s="36" t="str">
        <f>IF(ISBLANK(AI1530),"",Short1[[#This Row],[Adj Close]]/AI1530-1)</f>
        <v/>
      </c>
      <c r="AK1529" s="29">
        <v>33679</v>
      </c>
      <c r="AM1529" s="33" t="str">
        <f>IF(ISBLANK(AL1530),"",Short2[[#This Row],[Adj Close]]/AL1530-1)</f>
        <v/>
      </c>
    </row>
    <row r="1530" spans="1:39" x14ac:dyDescent="0.25">
      <c r="A1530" s="37">
        <v>33672</v>
      </c>
      <c r="B1530" s="39">
        <v>405.83999599999999</v>
      </c>
      <c r="C1530" s="36">
        <f>IF(ISBLANK(B1531), "", GSPC[[#This Row],[Adj Close]]/B1531-1)</f>
        <v>3.4615616483950618E-3</v>
      </c>
      <c r="D1530" s="37">
        <v>33672</v>
      </c>
      <c r="E1530"/>
      <c r="F1530" s="36" t="str">
        <f>IF(ISBLANK(E1531), "", Long0[[#This Row],[Adj Close]]/E1531-1)</f>
        <v/>
      </c>
      <c r="J1530" s="37">
        <v>33672</v>
      </c>
      <c r="K1530"/>
      <c r="L1530" s="36" t="str">
        <f>IF(ISBLANK(K1531),"",Long2[[#This Row],[Adj Close]]/K1531-1)</f>
        <v/>
      </c>
      <c r="M1530" s="29">
        <v>33672</v>
      </c>
      <c r="O1530" s="33" t="str">
        <f>IF(ISBLANK(N1531),"",Long3[[#This Row],[Adj Close]]/N1531-1)</f>
        <v/>
      </c>
      <c r="AH1530" s="37">
        <v>33672</v>
      </c>
      <c r="AJ1530" s="36" t="str">
        <f>IF(ISBLANK(AI1531),"",Short1[[#This Row],[Adj Close]]/AI1531-1)</f>
        <v/>
      </c>
      <c r="AK1530" s="29">
        <v>33672</v>
      </c>
      <c r="AM1530" s="33" t="str">
        <f>IF(ISBLANK(AL1531),"",Short2[[#This Row],[Adj Close]]/AL1531-1)</f>
        <v/>
      </c>
    </row>
    <row r="1531" spans="1:39" x14ac:dyDescent="0.25">
      <c r="A1531" s="37">
        <v>33665</v>
      </c>
      <c r="B1531" s="39">
        <v>404.44000199999999</v>
      </c>
      <c r="C1531" s="36">
        <f>IF(ISBLANK(B1532), "", GSPC[[#This Row],[Adj Close]]/B1532-1)</f>
        <v>-2.0014562054337937E-2</v>
      </c>
      <c r="D1531" s="37">
        <v>33665</v>
      </c>
      <c r="E1531"/>
      <c r="F1531" s="36" t="str">
        <f>IF(ISBLANK(E1532), "", Long0[[#This Row],[Adj Close]]/E1532-1)</f>
        <v/>
      </c>
      <c r="J1531" s="37">
        <v>33665</v>
      </c>
      <c r="K1531"/>
      <c r="L1531" s="36" t="str">
        <f>IF(ISBLANK(K1532),"",Long2[[#This Row],[Adj Close]]/K1532-1)</f>
        <v/>
      </c>
      <c r="M1531" s="29">
        <v>33665</v>
      </c>
      <c r="O1531" s="33" t="str">
        <f>IF(ISBLANK(N1532),"",Long3[[#This Row],[Adj Close]]/N1532-1)</f>
        <v/>
      </c>
      <c r="AH1531" s="37">
        <v>33665</v>
      </c>
      <c r="AJ1531" s="36" t="str">
        <f>IF(ISBLANK(AI1532),"",Short1[[#This Row],[Adj Close]]/AI1532-1)</f>
        <v/>
      </c>
      <c r="AK1531" s="29">
        <v>33665</v>
      </c>
      <c r="AM1531" s="33" t="str">
        <f>IF(ISBLANK(AL1532),"",Short2[[#This Row],[Adj Close]]/AL1532-1)</f>
        <v/>
      </c>
    </row>
    <row r="1532" spans="1:39" x14ac:dyDescent="0.25">
      <c r="A1532" s="37">
        <v>33658</v>
      </c>
      <c r="B1532" s="39">
        <v>412.70001200000002</v>
      </c>
      <c r="C1532" s="36">
        <f>IF(ISBLANK(B1533), "", GSPC[[#This Row],[Adj Close]]/B1533-1)</f>
        <v>3.0868410704321114E-3</v>
      </c>
      <c r="D1532" s="37">
        <v>33658</v>
      </c>
      <c r="E1532"/>
      <c r="F1532" s="36" t="str">
        <f>IF(ISBLANK(E1533), "", Long0[[#This Row],[Adj Close]]/E1533-1)</f>
        <v/>
      </c>
      <c r="J1532" s="37">
        <v>33658</v>
      </c>
      <c r="K1532"/>
      <c r="L1532" s="36" t="str">
        <f>IF(ISBLANK(K1533),"",Long2[[#This Row],[Adj Close]]/K1533-1)</f>
        <v/>
      </c>
      <c r="M1532" s="29">
        <v>33658</v>
      </c>
      <c r="O1532" s="33" t="str">
        <f>IF(ISBLANK(N1533),"",Long3[[#This Row],[Adj Close]]/N1533-1)</f>
        <v/>
      </c>
      <c r="AH1532" s="37">
        <v>33658</v>
      </c>
      <c r="AJ1532" s="36" t="str">
        <f>IF(ISBLANK(AI1533),"",Short1[[#This Row],[Adj Close]]/AI1533-1)</f>
        <v/>
      </c>
      <c r="AK1532" s="29">
        <v>33658</v>
      </c>
      <c r="AM1532" s="33" t="str">
        <f>IF(ISBLANK(AL1533),"",Short2[[#This Row],[Adj Close]]/AL1533-1)</f>
        <v/>
      </c>
    </row>
    <row r="1533" spans="1:39" x14ac:dyDescent="0.25">
      <c r="A1533" s="37">
        <v>33651</v>
      </c>
      <c r="B1533" s="39">
        <v>411.42999300000002</v>
      </c>
      <c r="C1533" s="36">
        <f>IF(ISBLANK(B1534), "", GSPC[[#This Row],[Adj Close]]/B1534-1)</f>
        <v>-2.5456215380094127E-3</v>
      </c>
      <c r="D1533" s="37">
        <v>33651</v>
      </c>
      <c r="E1533"/>
      <c r="F1533" s="36" t="str">
        <f>IF(ISBLANK(E1534), "", Long0[[#This Row],[Adj Close]]/E1534-1)</f>
        <v/>
      </c>
      <c r="J1533" s="37">
        <v>33651</v>
      </c>
      <c r="K1533"/>
      <c r="L1533" s="36" t="str">
        <f>IF(ISBLANK(K1534),"",Long2[[#This Row],[Adj Close]]/K1534-1)</f>
        <v/>
      </c>
      <c r="M1533" s="29">
        <v>33651</v>
      </c>
      <c r="O1533" s="33" t="str">
        <f>IF(ISBLANK(N1534),"",Long3[[#This Row],[Adj Close]]/N1534-1)</f>
        <v/>
      </c>
      <c r="AH1533" s="37">
        <v>33651</v>
      </c>
      <c r="AJ1533" s="36" t="str">
        <f>IF(ISBLANK(AI1534),"",Short1[[#This Row],[Adj Close]]/AI1534-1)</f>
        <v/>
      </c>
      <c r="AK1533" s="29">
        <v>33651</v>
      </c>
      <c r="AM1533" s="33" t="str">
        <f>IF(ISBLANK(AL1534),"",Short2[[#This Row],[Adj Close]]/AL1534-1)</f>
        <v/>
      </c>
    </row>
    <row r="1534" spans="1:39" x14ac:dyDescent="0.25">
      <c r="A1534" s="37">
        <v>33644</v>
      </c>
      <c r="B1534" s="39">
        <v>412.48001099999999</v>
      </c>
      <c r="C1534" s="36">
        <f>IF(ISBLANK(B1535), "", GSPC[[#This Row],[Adj Close]]/B1535-1)</f>
        <v>3.381291234340722E-3</v>
      </c>
      <c r="D1534" s="37">
        <v>33644</v>
      </c>
      <c r="E1534"/>
      <c r="F1534" s="36" t="str">
        <f>IF(ISBLANK(E1535), "", Long0[[#This Row],[Adj Close]]/E1535-1)</f>
        <v/>
      </c>
      <c r="J1534" s="37">
        <v>33644</v>
      </c>
      <c r="K1534"/>
      <c r="L1534" s="36" t="str">
        <f>IF(ISBLANK(K1535),"",Long2[[#This Row],[Adj Close]]/K1535-1)</f>
        <v/>
      </c>
      <c r="M1534" s="29">
        <v>33644</v>
      </c>
      <c r="O1534" s="33" t="str">
        <f>IF(ISBLANK(N1535),"",Long3[[#This Row],[Adj Close]]/N1535-1)</f>
        <v/>
      </c>
      <c r="AH1534" s="37">
        <v>33644</v>
      </c>
      <c r="AJ1534" s="36" t="str">
        <f>IF(ISBLANK(AI1535),"",Short1[[#This Row],[Adj Close]]/AI1535-1)</f>
        <v/>
      </c>
      <c r="AK1534" s="29">
        <v>33644</v>
      </c>
      <c r="AM1534" s="33" t="str">
        <f>IF(ISBLANK(AL1535),"",Short2[[#This Row],[Adj Close]]/AL1535-1)</f>
        <v/>
      </c>
    </row>
    <row r="1535" spans="1:39" x14ac:dyDescent="0.25">
      <c r="A1535" s="37">
        <v>33637</v>
      </c>
      <c r="B1535" s="39">
        <v>411.08999599999999</v>
      </c>
      <c r="C1535" s="36">
        <f>IF(ISBLANK(B1536), "", GSPC[[#This Row],[Adj Close]]/B1536-1)</f>
        <v>5.6509540722418095E-3</v>
      </c>
      <c r="D1535" s="37">
        <v>33637</v>
      </c>
      <c r="E1535"/>
      <c r="F1535" s="36" t="str">
        <f>IF(ISBLANK(E1536), "", Long0[[#This Row],[Adj Close]]/E1536-1)</f>
        <v/>
      </c>
      <c r="J1535" s="37">
        <v>33637</v>
      </c>
      <c r="K1535"/>
      <c r="L1535" s="36" t="str">
        <f>IF(ISBLANK(K1536),"",Long2[[#This Row],[Adj Close]]/K1536-1)</f>
        <v/>
      </c>
      <c r="M1535" s="29">
        <v>33637</v>
      </c>
      <c r="O1535" s="33" t="str">
        <f>IF(ISBLANK(N1536),"",Long3[[#This Row],[Adj Close]]/N1536-1)</f>
        <v/>
      </c>
      <c r="AH1535" s="37">
        <v>33637</v>
      </c>
      <c r="AJ1535" s="36" t="str">
        <f>IF(ISBLANK(AI1536),"",Short1[[#This Row],[Adj Close]]/AI1536-1)</f>
        <v/>
      </c>
      <c r="AK1535" s="29">
        <v>33637</v>
      </c>
      <c r="AM1535" s="33" t="str">
        <f>IF(ISBLANK(AL1536),"",Short2[[#This Row],[Adj Close]]/AL1536-1)</f>
        <v/>
      </c>
    </row>
    <row r="1536" spans="1:39" x14ac:dyDescent="0.25">
      <c r="A1536" s="37">
        <v>33630</v>
      </c>
      <c r="B1536" s="39">
        <v>408.77999899999998</v>
      </c>
      <c r="C1536" s="36">
        <f>IF(ISBLANK(B1537), "", GSPC[[#This Row],[Adj Close]]/B1537-1)</f>
        <v>-1.6125955094383637E-2</v>
      </c>
      <c r="D1536" s="37">
        <v>33630</v>
      </c>
      <c r="E1536"/>
      <c r="F1536" s="36" t="str">
        <f>IF(ISBLANK(E1537), "", Long0[[#This Row],[Adj Close]]/E1537-1)</f>
        <v/>
      </c>
      <c r="J1536" s="37">
        <v>33630</v>
      </c>
      <c r="K1536"/>
      <c r="L1536" s="36" t="str">
        <f>IF(ISBLANK(K1537),"",Long2[[#This Row],[Adj Close]]/K1537-1)</f>
        <v/>
      </c>
      <c r="M1536" s="29">
        <v>33630</v>
      </c>
      <c r="O1536" s="33" t="str">
        <f>IF(ISBLANK(N1537),"",Long3[[#This Row],[Adj Close]]/N1537-1)</f>
        <v/>
      </c>
      <c r="AH1536" s="37">
        <v>33630</v>
      </c>
      <c r="AJ1536" s="36" t="str">
        <f>IF(ISBLANK(AI1537),"",Short1[[#This Row],[Adj Close]]/AI1537-1)</f>
        <v/>
      </c>
      <c r="AK1536" s="29">
        <v>33630</v>
      </c>
      <c r="AM1536" s="33" t="str">
        <f>IF(ISBLANK(AL1537),"",Short2[[#This Row],[Adj Close]]/AL1537-1)</f>
        <v/>
      </c>
    </row>
    <row r="1537" spans="1:39" x14ac:dyDescent="0.25">
      <c r="A1537" s="37">
        <v>33623</v>
      </c>
      <c r="B1537" s="39">
        <v>415.48001099999999</v>
      </c>
      <c r="C1537" s="36">
        <f>IF(ISBLANK(B1538), "", GSPC[[#This Row],[Adj Close]]/B1538-1)</f>
        <v>-8.0694602517354941E-3</v>
      </c>
      <c r="D1537" s="37">
        <v>33623</v>
      </c>
      <c r="E1537"/>
      <c r="F1537" s="36" t="str">
        <f>IF(ISBLANK(E1538), "", Long0[[#This Row],[Adj Close]]/E1538-1)</f>
        <v/>
      </c>
      <c r="J1537" s="37">
        <v>33623</v>
      </c>
      <c r="K1537"/>
      <c r="L1537" s="36" t="str">
        <f>IF(ISBLANK(K1538),"",Long2[[#This Row],[Adj Close]]/K1538-1)</f>
        <v/>
      </c>
      <c r="M1537" s="29">
        <v>33623</v>
      </c>
      <c r="O1537" s="33" t="str">
        <f>IF(ISBLANK(N1538),"",Long3[[#This Row],[Adj Close]]/N1538-1)</f>
        <v/>
      </c>
      <c r="AH1537" s="37">
        <v>33623</v>
      </c>
      <c r="AJ1537" s="36" t="str">
        <f>IF(ISBLANK(AI1538),"",Short1[[#This Row],[Adj Close]]/AI1538-1)</f>
        <v/>
      </c>
      <c r="AK1537" s="29">
        <v>33623</v>
      </c>
      <c r="AM1537" s="33" t="str">
        <f>IF(ISBLANK(AL1538),"",Short2[[#This Row],[Adj Close]]/AL1538-1)</f>
        <v/>
      </c>
    </row>
    <row r="1538" spans="1:39" x14ac:dyDescent="0.25">
      <c r="A1538" s="37">
        <v>33616</v>
      </c>
      <c r="B1538" s="39">
        <v>418.85998499999999</v>
      </c>
      <c r="C1538" s="36">
        <f>IF(ISBLANK(B1539), "", GSPC[[#This Row],[Adj Close]]/B1539-1)</f>
        <v>9.0580075780581915E-3</v>
      </c>
      <c r="D1538" s="37">
        <v>33616</v>
      </c>
      <c r="E1538"/>
      <c r="F1538" s="36" t="str">
        <f>IF(ISBLANK(E1539), "", Long0[[#This Row],[Adj Close]]/E1539-1)</f>
        <v/>
      </c>
      <c r="J1538" s="37">
        <v>33616</v>
      </c>
      <c r="K1538"/>
      <c r="L1538" s="36" t="str">
        <f>IF(ISBLANK(K1539),"",Long2[[#This Row],[Adj Close]]/K1539-1)</f>
        <v/>
      </c>
      <c r="M1538" s="29">
        <v>33616</v>
      </c>
      <c r="O1538" s="33" t="str">
        <f>IF(ISBLANK(N1539),"",Long3[[#This Row],[Adj Close]]/N1539-1)</f>
        <v/>
      </c>
      <c r="AH1538" s="37">
        <v>33616</v>
      </c>
      <c r="AJ1538" s="36" t="str">
        <f>IF(ISBLANK(AI1539),"",Short1[[#This Row],[Adj Close]]/AI1539-1)</f>
        <v/>
      </c>
      <c r="AK1538" s="29">
        <v>33616</v>
      </c>
      <c r="AM1538" s="33" t="str">
        <f>IF(ISBLANK(AL1539),"",Short2[[#This Row],[Adj Close]]/AL1539-1)</f>
        <v/>
      </c>
    </row>
    <row r="1539" spans="1:39" x14ac:dyDescent="0.25">
      <c r="A1539" s="37">
        <v>33609</v>
      </c>
      <c r="B1539" s="39">
        <v>415.10000600000001</v>
      </c>
      <c r="C1539" s="36">
        <f>IF(ISBLANK(B1540), "", GSPC[[#This Row],[Adj Close]]/B1540-1)</f>
        <v>-1.0111103258559573E-2</v>
      </c>
      <c r="D1539" s="37">
        <v>33609</v>
      </c>
      <c r="E1539"/>
      <c r="F1539" s="36" t="str">
        <f>IF(ISBLANK(E1540), "", Long0[[#This Row],[Adj Close]]/E1540-1)</f>
        <v/>
      </c>
      <c r="J1539" s="37">
        <v>33609</v>
      </c>
      <c r="K1539"/>
      <c r="L1539" s="36" t="str">
        <f>IF(ISBLANK(K1540),"",Long2[[#This Row],[Adj Close]]/K1540-1)</f>
        <v/>
      </c>
      <c r="M1539" s="29">
        <v>33609</v>
      </c>
      <c r="O1539" s="33" t="str">
        <f>IF(ISBLANK(N1540),"",Long3[[#This Row],[Adj Close]]/N1540-1)</f>
        <v/>
      </c>
      <c r="AH1539" s="37">
        <v>33609</v>
      </c>
      <c r="AJ1539" s="36" t="str">
        <f>IF(ISBLANK(AI1540),"",Short1[[#This Row],[Adj Close]]/AI1540-1)</f>
        <v/>
      </c>
      <c r="AK1539" s="29">
        <v>33609</v>
      </c>
      <c r="AM1539" s="33" t="str">
        <f>IF(ISBLANK(AL1540),"",Short2[[#This Row],[Adj Close]]/AL1540-1)</f>
        <v/>
      </c>
    </row>
    <row r="1540" spans="1:39" x14ac:dyDescent="0.25">
      <c r="A1540" s="37">
        <v>33602</v>
      </c>
      <c r="B1540" s="39">
        <v>419.33999599999999</v>
      </c>
      <c r="C1540" s="36">
        <f>IF(ISBLANK(B1541), "", GSPC[[#This Row],[Adj Close]]/B1541-1)</f>
        <v>3.1688248007661901E-2</v>
      </c>
      <c r="D1540" s="37">
        <v>33602</v>
      </c>
      <c r="E1540"/>
      <c r="F1540" s="36" t="str">
        <f>IF(ISBLANK(E1541), "", Long0[[#This Row],[Adj Close]]/E1541-1)</f>
        <v/>
      </c>
      <c r="J1540" s="37">
        <v>33602</v>
      </c>
      <c r="K1540"/>
      <c r="L1540" s="36" t="str">
        <f>IF(ISBLANK(K1541),"",Long2[[#This Row],[Adj Close]]/K1541-1)</f>
        <v/>
      </c>
      <c r="M1540" s="29">
        <v>33602</v>
      </c>
      <c r="O1540" s="33" t="str">
        <f>IF(ISBLANK(N1541),"",Long3[[#This Row],[Adj Close]]/N1541-1)</f>
        <v/>
      </c>
      <c r="AH1540" s="37">
        <v>33602</v>
      </c>
      <c r="AJ1540" s="36" t="str">
        <f>IF(ISBLANK(AI1541),"",Short1[[#This Row],[Adj Close]]/AI1541-1)</f>
        <v/>
      </c>
      <c r="AK1540" s="29">
        <v>33602</v>
      </c>
      <c r="AM1540" s="33" t="str">
        <f>IF(ISBLANK(AL1541),"",Short2[[#This Row],[Adj Close]]/AL1541-1)</f>
        <v/>
      </c>
    </row>
    <row r="1541" spans="1:39" x14ac:dyDescent="0.25">
      <c r="A1541" s="37">
        <v>33595</v>
      </c>
      <c r="B1541" s="39">
        <v>406.459991</v>
      </c>
      <c r="C1541" s="36">
        <f>IF(ISBLANK(B1542), "", GSPC[[#This Row],[Adj Close]]/B1542-1)</f>
        <v>5.0175644761314642E-2</v>
      </c>
      <c r="D1541" s="37">
        <v>33595</v>
      </c>
      <c r="E1541"/>
      <c r="F1541" s="36" t="str">
        <f>IF(ISBLANK(E1542), "", Long0[[#This Row],[Adj Close]]/E1542-1)</f>
        <v/>
      </c>
      <c r="J1541" s="37">
        <v>33595</v>
      </c>
      <c r="K1541"/>
      <c r="L1541" s="36" t="str">
        <f>IF(ISBLANK(K1542),"",Long2[[#This Row],[Adj Close]]/K1542-1)</f>
        <v/>
      </c>
      <c r="M1541" s="29">
        <v>33595</v>
      </c>
      <c r="O1541" s="33" t="str">
        <f>IF(ISBLANK(N1542),"",Long3[[#This Row],[Adj Close]]/N1542-1)</f>
        <v/>
      </c>
      <c r="AH1541" s="37">
        <v>33595</v>
      </c>
      <c r="AJ1541" s="36" t="str">
        <f>IF(ISBLANK(AI1542),"",Short1[[#This Row],[Adj Close]]/AI1542-1)</f>
        <v/>
      </c>
      <c r="AK1541" s="29">
        <v>33595</v>
      </c>
      <c r="AM1541" s="33" t="str">
        <f>IF(ISBLANK(AL1542),"",Short2[[#This Row],[Adj Close]]/AL1542-1)</f>
        <v/>
      </c>
    </row>
    <row r="1542" spans="1:39" x14ac:dyDescent="0.25">
      <c r="A1542" s="37">
        <v>33588</v>
      </c>
      <c r="B1542" s="39">
        <v>387.040009</v>
      </c>
      <c r="C1542" s="36">
        <f>IF(ISBLANK(B1543), "", GSPC[[#This Row],[Adj Close]]/B1543-1)</f>
        <v>6.6845475415908684E-3</v>
      </c>
      <c r="D1542" s="37">
        <v>33588</v>
      </c>
      <c r="E1542"/>
      <c r="F1542" s="36" t="str">
        <f>IF(ISBLANK(E1543), "", Long0[[#This Row],[Adj Close]]/E1543-1)</f>
        <v/>
      </c>
      <c r="J1542" s="37">
        <v>33588</v>
      </c>
      <c r="K1542"/>
      <c r="L1542" s="36" t="str">
        <f>IF(ISBLANK(K1543),"",Long2[[#This Row],[Adj Close]]/K1543-1)</f>
        <v/>
      </c>
      <c r="M1542" s="29">
        <v>33588</v>
      </c>
      <c r="O1542" s="33" t="str">
        <f>IF(ISBLANK(N1543),"",Long3[[#This Row],[Adj Close]]/N1543-1)</f>
        <v/>
      </c>
      <c r="AH1542" s="37">
        <v>33588</v>
      </c>
      <c r="AJ1542" s="36" t="str">
        <f>IF(ISBLANK(AI1543),"",Short1[[#This Row],[Adj Close]]/AI1543-1)</f>
        <v/>
      </c>
      <c r="AK1542" s="29">
        <v>33588</v>
      </c>
      <c r="AM1542" s="33" t="str">
        <f>IF(ISBLANK(AL1543),"",Short2[[#This Row],[Adj Close]]/AL1543-1)</f>
        <v/>
      </c>
    </row>
    <row r="1543" spans="1:39" x14ac:dyDescent="0.25">
      <c r="A1543" s="37">
        <v>33581</v>
      </c>
      <c r="B1543" s="39">
        <v>384.47000100000002</v>
      </c>
      <c r="C1543" s="36">
        <f>IF(ISBLANK(B1544), "", GSPC[[#This Row],[Adj Close]]/B1544-1)</f>
        <v>1.4165114521259126E-2</v>
      </c>
      <c r="D1543" s="37">
        <v>33581</v>
      </c>
      <c r="E1543"/>
      <c r="F1543" s="36" t="str">
        <f>IF(ISBLANK(E1544), "", Long0[[#This Row],[Adj Close]]/E1544-1)</f>
        <v/>
      </c>
      <c r="J1543" s="37">
        <v>33581</v>
      </c>
      <c r="K1543"/>
      <c r="L1543" s="36" t="str">
        <f>IF(ISBLANK(K1544),"",Long2[[#This Row],[Adj Close]]/K1544-1)</f>
        <v/>
      </c>
      <c r="M1543" s="29">
        <v>33581</v>
      </c>
      <c r="O1543" s="33" t="str">
        <f>IF(ISBLANK(N1544),"",Long3[[#This Row],[Adj Close]]/N1544-1)</f>
        <v/>
      </c>
      <c r="AH1543" s="37">
        <v>33581</v>
      </c>
      <c r="AJ1543" s="36" t="str">
        <f>IF(ISBLANK(AI1544),"",Short1[[#This Row],[Adj Close]]/AI1544-1)</f>
        <v/>
      </c>
      <c r="AK1543" s="29">
        <v>33581</v>
      </c>
      <c r="AM1543" s="33" t="str">
        <f>IF(ISBLANK(AL1544),"",Short2[[#This Row],[Adj Close]]/AL1544-1)</f>
        <v/>
      </c>
    </row>
    <row r="1544" spans="1:39" x14ac:dyDescent="0.25">
      <c r="A1544" s="37">
        <v>33574</v>
      </c>
      <c r="B1544" s="39">
        <v>379.10000600000001</v>
      </c>
      <c r="C1544" s="36">
        <f>IF(ISBLANK(B1545), "", GSPC[[#This Row],[Adj Close]]/B1545-1)</f>
        <v>1.0340613479183913E-2</v>
      </c>
      <c r="D1544" s="37">
        <v>33574</v>
      </c>
      <c r="E1544"/>
      <c r="F1544" s="36" t="str">
        <f>IF(ISBLANK(E1545), "", Long0[[#This Row],[Adj Close]]/E1545-1)</f>
        <v/>
      </c>
      <c r="J1544" s="37">
        <v>33574</v>
      </c>
      <c r="K1544"/>
      <c r="L1544" s="36" t="str">
        <f>IF(ISBLANK(K1545),"",Long2[[#This Row],[Adj Close]]/K1545-1)</f>
        <v/>
      </c>
      <c r="M1544" s="29">
        <v>33574</v>
      </c>
      <c r="O1544" s="33" t="str">
        <f>IF(ISBLANK(N1545),"",Long3[[#This Row],[Adj Close]]/N1545-1)</f>
        <v/>
      </c>
      <c r="AH1544" s="37">
        <v>33574</v>
      </c>
      <c r="AJ1544" s="36" t="str">
        <f>IF(ISBLANK(AI1545),"",Short1[[#This Row],[Adj Close]]/AI1545-1)</f>
        <v/>
      </c>
      <c r="AK1544" s="29">
        <v>33574</v>
      </c>
      <c r="AM1544" s="33" t="str">
        <f>IF(ISBLANK(AL1545),"",Short2[[#This Row],[Adj Close]]/AL1545-1)</f>
        <v/>
      </c>
    </row>
    <row r="1545" spans="1:39" x14ac:dyDescent="0.25">
      <c r="A1545" s="37">
        <v>33567</v>
      </c>
      <c r="B1545" s="39">
        <v>375.22000100000002</v>
      </c>
      <c r="C1545" s="36">
        <f>IF(ISBLANK(B1546), "", GSPC[[#This Row],[Adj Close]]/B1546-1)</f>
        <v>-2.4459349266522379E-3</v>
      </c>
      <c r="D1545" s="37">
        <v>33567</v>
      </c>
      <c r="E1545"/>
      <c r="F1545" s="36" t="str">
        <f>IF(ISBLANK(E1546), "", Long0[[#This Row],[Adj Close]]/E1546-1)</f>
        <v/>
      </c>
      <c r="J1545" s="37">
        <v>33567</v>
      </c>
      <c r="K1545"/>
      <c r="L1545" s="36" t="str">
        <f>IF(ISBLANK(K1546),"",Long2[[#This Row],[Adj Close]]/K1546-1)</f>
        <v/>
      </c>
      <c r="M1545" s="29">
        <v>33567</v>
      </c>
      <c r="O1545" s="33" t="str">
        <f>IF(ISBLANK(N1546),"",Long3[[#This Row],[Adj Close]]/N1546-1)</f>
        <v/>
      </c>
      <c r="AH1545" s="37">
        <v>33567</v>
      </c>
      <c r="AJ1545" s="36" t="str">
        <f>IF(ISBLANK(AI1546),"",Short1[[#This Row],[Adj Close]]/AI1546-1)</f>
        <v/>
      </c>
      <c r="AK1545" s="29">
        <v>33567</v>
      </c>
      <c r="AM1545" s="33" t="str">
        <f>IF(ISBLANK(AL1546),"",Short2[[#This Row],[Adj Close]]/AL1546-1)</f>
        <v/>
      </c>
    </row>
    <row r="1546" spans="1:39" x14ac:dyDescent="0.25">
      <c r="A1546" s="37">
        <v>33560</v>
      </c>
      <c r="B1546" s="39">
        <v>376.14001500000001</v>
      </c>
      <c r="C1546" s="36">
        <f>IF(ISBLANK(B1547), "", GSPC[[#This Row],[Adj Close]]/B1547-1)</f>
        <v>-1.6935811208716345E-2</v>
      </c>
      <c r="D1546" s="37">
        <v>33560</v>
      </c>
      <c r="E1546"/>
      <c r="F1546" s="36" t="str">
        <f>IF(ISBLANK(E1547), "", Long0[[#This Row],[Adj Close]]/E1547-1)</f>
        <v/>
      </c>
      <c r="J1546" s="37">
        <v>33560</v>
      </c>
      <c r="K1546"/>
      <c r="L1546" s="36" t="str">
        <f>IF(ISBLANK(K1547),"",Long2[[#This Row],[Adj Close]]/K1547-1)</f>
        <v/>
      </c>
      <c r="M1546" s="29">
        <v>33560</v>
      </c>
      <c r="O1546" s="33" t="str">
        <f>IF(ISBLANK(N1547),"",Long3[[#This Row],[Adj Close]]/N1547-1)</f>
        <v/>
      </c>
      <c r="AH1546" s="37">
        <v>33560</v>
      </c>
      <c r="AJ1546" s="36" t="str">
        <f>IF(ISBLANK(AI1547),"",Short1[[#This Row],[Adj Close]]/AI1547-1)</f>
        <v/>
      </c>
      <c r="AK1546" s="29">
        <v>33560</v>
      </c>
      <c r="AM1546" s="33" t="str">
        <f>IF(ISBLANK(AL1547),"",Short2[[#This Row],[Adj Close]]/AL1547-1)</f>
        <v/>
      </c>
    </row>
    <row r="1547" spans="1:39" x14ac:dyDescent="0.25">
      <c r="A1547" s="37">
        <v>33553</v>
      </c>
      <c r="B1547" s="39">
        <v>382.61999500000002</v>
      </c>
      <c r="C1547" s="36">
        <f>IF(ISBLANK(B1548), "", GSPC[[#This Row],[Adj Close]]/B1548-1)</f>
        <v>-2.6139681864910669E-2</v>
      </c>
      <c r="D1547" s="37">
        <v>33553</v>
      </c>
      <c r="E1547"/>
      <c r="F1547" s="36" t="str">
        <f>IF(ISBLANK(E1548), "", Long0[[#This Row],[Adj Close]]/E1548-1)</f>
        <v/>
      </c>
      <c r="J1547" s="37">
        <v>33553</v>
      </c>
      <c r="K1547"/>
      <c r="L1547" s="36" t="str">
        <f>IF(ISBLANK(K1548),"",Long2[[#This Row],[Adj Close]]/K1548-1)</f>
        <v/>
      </c>
      <c r="M1547" s="29">
        <v>33553</v>
      </c>
      <c r="O1547" s="33" t="str">
        <f>IF(ISBLANK(N1548),"",Long3[[#This Row],[Adj Close]]/N1548-1)</f>
        <v/>
      </c>
      <c r="AH1547" s="37">
        <v>33553</v>
      </c>
      <c r="AJ1547" s="36" t="str">
        <f>IF(ISBLANK(AI1548),"",Short1[[#This Row],[Adj Close]]/AI1548-1)</f>
        <v/>
      </c>
      <c r="AK1547" s="29">
        <v>33553</v>
      </c>
      <c r="AM1547" s="33" t="str">
        <f>IF(ISBLANK(AL1548),"",Short2[[#This Row],[Adj Close]]/AL1548-1)</f>
        <v/>
      </c>
    </row>
    <row r="1548" spans="1:39" x14ac:dyDescent="0.25">
      <c r="A1548" s="37">
        <v>33546</v>
      </c>
      <c r="B1548" s="39">
        <v>392.89001500000001</v>
      </c>
      <c r="C1548" s="36">
        <f>IF(ISBLANK(B1549), "", GSPC[[#This Row],[Adj Close]]/B1549-1)</f>
        <v>4.0120821116105265E-3</v>
      </c>
      <c r="D1548" s="37">
        <v>33546</v>
      </c>
      <c r="E1548"/>
      <c r="F1548" s="36" t="str">
        <f>IF(ISBLANK(E1549), "", Long0[[#This Row],[Adj Close]]/E1549-1)</f>
        <v/>
      </c>
      <c r="J1548" s="37">
        <v>33546</v>
      </c>
      <c r="K1548"/>
      <c r="L1548" s="36" t="str">
        <f>IF(ISBLANK(K1549),"",Long2[[#This Row],[Adj Close]]/K1549-1)</f>
        <v/>
      </c>
      <c r="M1548" s="29">
        <v>33546</v>
      </c>
      <c r="O1548" s="33" t="str">
        <f>IF(ISBLANK(N1549),"",Long3[[#This Row],[Adj Close]]/N1549-1)</f>
        <v/>
      </c>
      <c r="AH1548" s="37">
        <v>33546</v>
      </c>
      <c r="AJ1548" s="36" t="str">
        <f>IF(ISBLANK(AI1549),"",Short1[[#This Row],[Adj Close]]/AI1549-1)</f>
        <v/>
      </c>
      <c r="AK1548" s="29">
        <v>33546</v>
      </c>
      <c r="AM1548" s="33" t="str">
        <f>IF(ISBLANK(AL1549),"",Short2[[#This Row],[Adj Close]]/AL1549-1)</f>
        <v/>
      </c>
    </row>
    <row r="1549" spans="1:39" x14ac:dyDescent="0.25">
      <c r="A1549" s="37">
        <v>33539</v>
      </c>
      <c r="B1549" s="39">
        <v>391.32000699999998</v>
      </c>
      <c r="C1549" s="36">
        <f>IF(ISBLANK(B1550), "", GSPC[[#This Row],[Adj Close]]/B1550-1)</f>
        <v>1.8532000982862895E-2</v>
      </c>
      <c r="D1549" s="37">
        <v>33539</v>
      </c>
      <c r="E1549"/>
      <c r="F1549" s="36" t="str">
        <f>IF(ISBLANK(E1550), "", Long0[[#This Row],[Adj Close]]/E1550-1)</f>
        <v/>
      </c>
      <c r="J1549" s="37">
        <v>33539</v>
      </c>
      <c r="K1549"/>
      <c r="L1549" s="36" t="str">
        <f>IF(ISBLANK(K1550),"",Long2[[#This Row],[Adj Close]]/K1550-1)</f>
        <v/>
      </c>
      <c r="M1549" s="29">
        <v>33539</v>
      </c>
      <c r="O1549" s="33" t="str">
        <f>IF(ISBLANK(N1550),"",Long3[[#This Row],[Adj Close]]/N1550-1)</f>
        <v/>
      </c>
      <c r="AH1549" s="37">
        <v>33539</v>
      </c>
      <c r="AJ1549" s="36" t="str">
        <f>IF(ISBLANK(AI1550),"",Short1[[#This Row],[Adj Close]]/AI1550-1)</f>
        <v/>
      </c>
      <c r="AK1549" s="29">
        <v>33539</v>
      </c>
      <c r="AM1549" s="33" t="str">
        <f>IF(ISBLANK(AL1550),"",Short2[[#This Row],[Adj Close]]/AL1550-1)</f>
        <v/>
      </c>
    </row>
    <row r="1550" spans="1:39" x14ac:dyDescent="0.25">
      <c r="A1550" s="37">
        <v>33532</v>
      </c>
      <c r="B1550" s="39">
        <v>384.20001200000002</v>
      </c>
      <c r="C1550" s="36">
        <f>IF(ISBLANK(B1551), "", GSPC[[#This Row],[Adj Close]]/B1551-1)</f>
        <v>-2.1146466242038198E-2</v>
      </c>
      <c r="D1550" s="37">
        <v>33532</v>
      </c>
      <c r="E1550"/>
      <c r="F1550" s="36" t="str">
        <f>IF(ISBLANK(E1551), "", Long0[[#This Row],[Adj Close]]/E1551-1)</f>
        <v/>
      </c>
      <c r="J1550" s="37">
        <v>33532</v>
      </c>
      <c r="K1550"/>
      <c r="L1550" s="36" t="str">
        <f>IF(ISBLANK(K1551),"",Long2[[#This Row],[Adj Close]]/K1551-1)</f>
        <v/>
      </c>
      <c r="M1550" s="29">
        <v>33532</v>
      </c>
      <c r="O1550" s="33" t="str">
        <f>IF(ISBLANK(N1551),"",Long3[[#This Row],[Adj Close]]/N1551-1)</f>
        <v/>
      </c>
      <c r="AH1550" s="37">
        <v>33532</v>
      </c>
      <c r="AJ1550" s="36" t="str">
        <f>IF(ISBLANK(AI1551),"",Short1[[#This Row],[Adj Close]]/AI1551-1)</f>
        <v/>
      </c>
      <c r="AK1550" s="29">
        <v>33532</v>
      </c>
      <c r="AM1550" s="33" t="str">
        <f>IF(ISBLANK(AL1551),"",Short2[[#This Row],[Adj Close]]/AL1551-1)</f>
        <v/>
      </c>
    </row>
    <row r="1551" spans="1:39" x14ac:dyDescent="0.25">
      <c r="A1551" s="37">
        <v>33525</v>
      </c>
      <c r="B1551" s="39">
        <v>392.5</v>
      </c>
      <c r="C1551" s="36">
        <f>IF(ISBLANK(B1552), "", GSPC[[#This Row],[Adj Close]]/B1552-1)</f>
        <v>2.896837764419824E-2</v>
      </c>
      <c r="D1551" s="37">
        <v>33525</v>
      </c>
      <c r="E1551"/>
      <c r="F1551" s="36" t="str">
        <f>IF(ISBLANK(E1552), "", Long0[[#This Row],[Adj Close]]/E1552-1)</f>
        <v/>
      </c>
      <c r="J1551" s="37">
        <v>33525</v>
      </c>
      <c r="K1551"/>
      <c r="L1551" s="36" t="str">
        <f>IF(ISBLANK(K1552),"",Long2[[#This Row],[Adj Close]]/K1552-1)</f>
        <v/>
      </c>
      <c r="M1551" s="29">
        <v>33525</v>
      </c>
      <c r="O1551" s="33" t="str">
        <f>IF(ISBLANK(N1552),"",Long3[[#This Row],[Adj Close]]/N1552-1)</f>
        <v/>
      </c>
      <c r="AH1551" s="37">
        <v>33525</v>
      </c>
      <c r="AJ1551" s="36" t="str">
        <f>IF(ISBLANK(AI1552),"",Short1[[#This Row],[Adj Close]]/AI1552-1)</f>
        <v/>
      </c>
      <c r="AK1551" s="29">
        <v>33525</v>
      </c>
      <c r="AM1551" s="33" t="str">
        <f>IF(ISBLANK(AL1552),"",Short2[[#This Row],[Adj Close]]/AL1552-1)</f>
        <v/>
      </c>
    </row>
    <row r="1552" spans="1:39" x14ac:dyDescent="0.25">
      <c r="A1552" s="37">
        <v>33518</v>
      </c>
      <c r="B1552" s="39">
        <v>381.45001200000002</v>
      </c>
      <c r="C1552" s="36">
        <f>IF(ISBLANK(B1553), "", GSPC[[#This Row],[Adj Close]]/B1553-1)</f>
        <v>5.2462163934419159E-4</v>
      </c>
      <c r="D1552" s="37">
        <v>33518</v>
      </c>
      <c r="E1552"/>
      <c r="F1552" s="36" t="str">
        <f>IF(ISBLANK(E1553), "", Long0[[#This Row],[Adj Close]]/E1553-1)</f>
        <v/>
      </c>
      <c r="J1552" s="37">
        <v>33518</v>
      </c>
      <c r="K1552"/>
      <c r="L1552" s="36" t="str">
        <f>IF(ISBLANK(K1553),"",Long2[[#This Row],[Adj Close]]/K1553-1)</f>
        <v/>
      </c>
      <c r="M1552" s="29">
        <v>33518</v>
      </c>
      <c r="O1552" s="33" t="str">
        <f>IF(ISBLANK(N1553),"",Long3[[#This Row],[Adj Close]]/N1553-1)</f>
        <v/>
      </c>
      <c r="AH1552" s="37">
        <v>33518</v>
      </c>
      <c r="AJ1552" s="36" t="str">
        <f>IF(ISBLANK(AI1553),"",Short1[[#This Row],[Adj Close]]/AI1553-1)</f>
        <v/>
      </c>
      <c r="AK1552" s="29">
        <v>33518</v>
      </c>
      <c r="AM1552" s="33" t="str">
        <f>IF(ISBLANK(AL1553),"",Short2[[#This Row],[Adj Close]]/AL1553-1)</f>
        <v/>
      </c>
    </row>
    <row r="1553" spans="1:39" x14ac:dyDescent="0.25">
      <c r="A1553" s="37">
        <v>33511</v>
      </c>
      <c r="B1553" s="39">
        <v>381.25</v>
      </c>
      <c r="C1553" s="36">
        <f>IF(ISBLANK(B1554), "", GSPC[[#This Row],[Adj Close]]/B1554-1)</f>
        <v>-1.204973846151447E-2</v>
      </c>
      <c r="D1553" s="37">
        <v>33511</v>
      </c>
      <c r="E1553"/>
      <c r="F1553" s="36" t="str">
        <f>IF(ISBLANK(E1554), "", Long0[[#This Row],[Adj Close]]/E1554-1)</f>
        <v/>
      </c>
      <c r="J1553" s="37">
        <v>33511</v>
      </c>
      <c r="K1553"/>
      <c r="L1553" s="36" t="str">
        <f>IF(ISBLANK(K1554),"",Long2[[#This Row],[Adj Close]]/K1554-1)</f>
        <v/>
      </c>
      <c r="M1553" s="29">
        <v>33511</v>
      </c>
      <c r="O1553" s="33" t="str">
        <f>IF(ISBLANK(N1554),"",Long3[[#This Row],[Adj Close]]/N1554-1)</f>
        <v/>
      </c>
      <c r="AH1553" s="37">
        <v>33511</v>
      </c>
      <c r="AJ1553" s="36" t="str">
        <f>IF(ISBLANK(AI1554),"",Short1[[#This Row],[Adj Close]]/AI1554-1)</f>
        <v/>
      </c>
      <c r="AK1553" s="29">
        <v>33511</v>
      </c>
      <c r="AM1553" s="33" t="str">
        <f>IF(ISBLANK(AL1554),"",Short2[[#This Row],[Adj Close]]/AL1554-1)</f>
        <v/>
      </c>
    </row>
    <row r="1554" spans="1:39" x14ac:dyDescent="0.25">
      <c r="A1554" s="37">
        <v>33504</v>
      </c>
      <c r="B1554" s="39">
        <v>385.89999399999999</v>
      </c>
      <c r="C1554" s="36">
        <f>IF(ISBLANK(B1555), "", GSPC[[#This Row],[Adj Close]]/B1555-1)</f>
        <v>-5.2073080333702171E-3</v>
      </c>
      <c r="D1554" s="37">
        <v>33504</v>
      </c>
      <c r="E1554"/>
      <c r="F1554" s="36" t="str">
        <f>IF(ISBLANK(E1555), "", Long0[[#This Row],[Adj Close]]/E1555-1)</f>
        <v/>
      </c>
      <c r="J1554" s="37">
        <v>33504</v>
      </c>
      <c r="K1554"/>
      <c r="L1554" s="36" t="str">
        <f>IF(ISBLANK(K1555),"",Long2[[#This Row],[Adj Close]]/K1555-1)</f>
        <v/>
      </c>
      <c r="M1554" s="29">
        <v>33504</v>
      </c>
      <c r="O1554" s="33" t="str">
        <f>IF(ISBLANK(N1555),"",Long3[[#This Row],[Adj Close]]/N1555-1)</f>
        <v/>
      </c>
      <c r="AH1554" s="37">
        <v>33504</v>
      </c>
      <c r="AJ1554" s="36" t="str">
        <f>IF(ISBLANK(AI1555),"",Short1[[#This Row],[Adj Close]]/AI1555-1)</f>
        <v/>
      </c>
      <c r="AK1554" s="29">
        <v>33504</v>
      </c>
      <c r="AM1554" s="33" t="str">
        <f>IF(ISBLANK(AL1555),"",Short2[[#This Row],[Adj Close]]/AL1555-1)</f>
        <v/>
      </c>
    </row>
    <row r="1555" spans="1:39" x14ac:dyDescent="0.25">
      <c r="A1555" s="37">
        <v>33497</v>
      </c>
      <c r="B1555" s="39">
        <v>387.92001299999998</v>
      </c>
      <c r="C1555" s="36">
        <f>IF(ISBLANK(B1556), "", GSPC[[#This Row],[Adj Close]]/B1556-1)</f>
        <v>1.128813849462329E-2</v>
      </c>
      <c r="D1555" s="37">
        <v>33497</v>
      </c>
      <c r="E1555"/>
      <c r="F1555" s="36" t="str">
        <f>IF(ISBLANK(E1556), "", Long0[[#This Row],[Adj Close]]/E1556-1)</f>
        <v/>
      </c>
      <c r="J1555" s="37">
        <v>33497</v>
      </c>
      <c r="K1555"/>
      <c r="L1555" s="36" t="str">
        <f>IF(ISBLANK(K1556),"",Long2[[#This Row],[Adj Close]]/K1556-1)</f>
        <v/>
      </c>
      <c r="M1555" s="29">
        <v>33497</v>
      </c>
      <c r="O1555" s="33" t="str">
        <f>IF(ISBLANK(N1556),"",Long3[[#This Row],[Adj Close]]/N1556-1)</f>
        <v/>
      </c>
      <c r="AH1555" s="37">
        <v>33497</v>
      </c>
      <c r="AJ1555" s="36" t="str">
        <f>IF(ISBLANK(AI1556),"",Short1[[#This Row],[Adj Close]]/AI1556-1)</f>
        <v/>
      </c>
      <c r="AK1555" s="29">
        <v>33497</v>
      </c>
      <c r="AM1555" s="33" t="str">
        <f>IF(ISBLANK(AL1556),"",Short2[[#This Row],[Adj Close]]/AL1556-1)</f>
        <v/>
      </c>
    </row>
    <row r="1556" spans="1:39" x14ac:dyDescent="0.25">
      <c r="A1556" s="37">
        <v>33490</v>
      </c>
      <c r="B1556" s="39">
        <v>383.58999599999999</v>
      </c>
      <c r="C1556" s="36">
        <f>IF(ISBLANK(B1557), "", GSPC[[#This Row],[Adj Close]]/B1557-1)</f>
        <v>-1.4160909573463276E-2</v>
      </c>
      <c r="D1556" s="37">
        <v>33490</v>
      </c>
      <c r="E1556"/>
      <c r="F1556" s="36" t="str">
        <f>IF(ISBLANK(E1557), "", Long0[[#This Row],[Adj Close]]/E1557-1)</f>
        <v/>
      </c>
      <c r="J1556" s="37">
        <v>33490</v>
      </c>
      <c r="K1556"/>
      <c r="L1556" s="36" t="str">
        <f>IF(ISBLANK(K1557),"",Long2[[#This Row],[Adj Close]]/K1557-1)</f>
        <v/>
      </c>
      <c r="M1556" s="29">
        <v>33490</v>
      </c>
      <c r="O1556" s="33" t="str">
        <f>IF(ISBLANK(N1557),"",Long3[[#This Row],[Adj Close]]/N1557-1)</f>
        <v/>
      </c>
      <c r="AH1556" s="37">
        <v>33490</v>
      </c>
      <c r="AJ1556" s="36" t="str">
        <f>IF(ISBLANK(AI1557),"",Short1[[#This Row],[Adj Close]]/AI1557-1)</f>
        <v/>
      </c>
      <c r="AK1556" s="29">
        <v>33490</v>
      </c>
      <c r="AM1556" s="33" t="str">
        <f>IF(ISBLANK(AL1557),"",Short2[[#This Row],[Adj Close]]/AL1557-1)</f>
        <v/>
      </c>
    </row>
    <row r="1557" spans="1:39" x14ac:dyDescent="0.25">
      <c r="A1557" s="37">
        <v>33483</v>
      </c>
      <c r="B1557" s="39">
        <v>389.10000600000001</v>
      </c>
      <c r="C1557" s="36">
        <f>IF(ISBLANK(B1558), "", GSPC[[#This Row],[Adj Close]]/B1558-1)</f>
        <v>-1.6007857552676863E-2</v>
      </c>
      <c r="D1557" s="37">
        <v>33483</v>
      </c>
      <c r="E1557"/>
      <c r="F1557" s="36" t="str">
        <f>IF(ISBLANK(E1558), "", Long0[[#This Row],[Adj Close]]/E1558-1)</f>
        <v/>
      </c>
      <c r="J1557" s="37">
        <v>33483</v>
      </c>
      <c r="K1557"/>
      <c r="L1557" s="36" t="str">
        <f>IF(ISBLANK(K1558),"",Long2[[#This Row],[Adj Close]]/K1558-1)</f>
        <v/>
      </c>
      <c r="M1557" s="29">
        <v>33483</v>
      </c>
      <c r="O1557" s="33" t="str">
        <f>IF(ISBLANK(N1558),"",Long3[[#This Row],[Adj Close]]/N1558-1)</f>
        <v/>
      </c>
      <c r="AH1557" s="37">
        <v>33483</v>
      </c>
      <c r="AJ1557" s="36" t="str">
        <f>IF(ISBLANK(AI1558),"",Short1[[#This Row],[Adj Close]]/AI1558-1)</f>
        <v/>
      </c>
      <c r="AK1557" s="29">
        <v>33483</v>
      </c>
      <c r="AM1557" s="33" t="str">
        <f>IF(ISBLANK(AL1558),"",Short2[[#This Row],[Adj Close]]/AL1558-1)</f>
        <v/>
      </c>
    </row>
    <row r="1558" spans="1:39" x14ac:dyDescent="0.25">
      <c r="A1558" s="37">
        <v>33476</v>
      </c>
      <c r="B1558" s="39">
        <v>395.42999300000002</v>
      </c>
      <c r="C1558" s="36">
        <f>IF(ISBLANK(B1559), "", GSPC[[#This Row],[Adj Close]]/B1559-1)</f>
        <v>3.1965394587234464E-3</v>
      </c>
      <c r="D1558" s="37">
        <v>33476</v>
      </c>
      <c r="E1558"/>
      <c r="F1558" s="36" t="str">
        <f>IF(ISBLANK(E1559), "", Long0[[#This Row],[Adj Close]]/E1559-1)</f>
        <v/>
      </c>
      <c r="J1558" s="37">
        <v>33476</v>
      </c>
      <c r="K1558"/>
      <c r="L1558" s="36" t="str">
        <f>IF(ISBLANK(K1559),"",Long2[[#This Row],[Adj Close]]/K1559-1)</f>
        <v/>
      </c>
      <c r="M1558" s="29">
        <v>33476</v>
      </c>
      <c r="O1558" s="33" t="str">
        <f>IF(ISBLANK(N1559),"",Long3[[#This Row],[Adj Close]]/N1559-1)</f>
        <v/>
      </c>
      <c r="AH1558" s="37">
        <v>33476</v>
      </c>
      <c r="AJ1558" s="36" t="str">
        <f>IF(ISBLANK(AI1559),"",Short1[[#This Row],[Adj Close]]/AI1559-1)</f>
        <v/>
      </c>
      <c r="AK1558" s="29">
        <v>33476</v>
      </c>
      <c r="AM1558" s="33" t="str">
        <f>IF(ISBLANK(AL1559),"",Short2[[#This Row],[Adj Close]]/AL1559-1)</f>
        <v/>
      </c>
    </row>
    <row r="1559" spans="1:39" x14ac:dyDescent="0.25">
      <c r="A1559" s="37">
        <v>33469</v>
      </c>
      <c r="B1559" s="39">
        <v>394.17001299999998</v>
      </c>
      <c r="C1559" s="36">
        <f>IF(ISBLANK(B1560), "", GSPC[[#This Row],[Adj Close]]/B1560-1)</f>
        <v>2.2278194640843685E-2</v>
      </c>
      <c r="D1559" s="37">
        <v>33469</v>
      </c>
      <c r="E1559"/>
      <c r="F1559" s="36" t="str">
        <f>IF(ISBLANK(E1560), "", Long0[[#This Row],[Adj Close]]/E1560-1)</f>
        <v/>
      </c>
      <c r="J1559" s="37">
        <v>33469</v>
      </c>
      <c r="K1559"/>
      <c r="L1559" s="36" t="str">
        <f>IF(ISBLANK(K1560),"",Long2[[#This Row],[Adj Close]]/K1560-1)</f>
        <v/>
      </c>
      <c r="M1559" s="29">
        <v>33469</v>
      </c>
      <c r="O1559" s="33" t="str">
        <f>IF(ISBLANK(N1560),"",Long3[[#This Row],[Adj Close]]/N1560-1)</f>
        <v/>
      </c>
      <c r="AH1559" s="37">
        <v>33469</v>
      </c>
      <c r="AJ1559" s="36" t="str">
        <f>IF(ISBLANK(AI1560),"",Short1[[#This Row],[Adj Close]]/AI1560-1)</f>
        <v/>
      </c>
      <c r="AK1559" s="29">
        <v>33469</v>
      </c>
      <c r="AM1559" s="33" t="str">
        <f>IF(ISBLANK(AL1560),"",Short2[[#This Row],[Adj Close]]/AL1560-1)</f>
        <v/>
      </c>
    </row>
    <row r="1560" spans="1:39" x14ac:dyDescent="0.25">
      <c r="A1560" s="37">
        <v>33462</v>
      </c>
      <c r="B1560" s="39">
        <v>385.57998700000002</v>
      </c>
      <c r="C1560" s="36">
        <f>IF(ISBLANK(B1561), "", GSPC[[#This Row],[Adj Close]]/B1561-1)</f>
        <v>-3.9781153644621314E-3</v>
      </c>
      <c r="D1560" s="37">
        <v>33462</v>
      </c>
      <c r="E1560"/>
      <c r="F1560" s="36" t="str">
        <f>IF(ISBLANK(E1561), "", Long0[[#This Row],[Adj Close]]/E1561-1)</f>
        <v/>
      </c>
      <c r="J1560" s="37">
        <v>33462</v>
      </c>
      <c r="K1560"/>
      <c r="L1560" s="36" t="str">
        <f>IF(ISBLANK(K1561),"",Long2[[#This Row],[Adj Close]]/K1561-1)</f>
        <v/>
      </c>
      <c r="M1560" s="29">
        <v>33462</v>
      </c>
      <c r="O1560" s="33" t="str">
        <f>IF(ISBLANK(N1561),"",Long3[[#This Row],[Adj Close]]/N1561-1)</f>
        <v/>
      </c>
      <c r="AH1560" s="37">
        <v>33462</v>
      </c>
      <c r="AJ1560" s="36" t="str">
        <f>IF(ISBLANK(AI1561),"",Short1[[#This Row],[Adj Close]]/AI1561-1)</f>
        <v/>
      </c>
      <c r="AK1560" s="29">
        <v>33462</v>
      </c>
      <c r="AM1560" s="33" t="str">
        <f>IF(ISBLANK(AL1561),"",Short2[[#This Row],[Adj Close]]/AL1561-1)</f>
        <v/>
      </c>
    </row>
    <row r="1561" spans="1:39" x14ac:dyDescent="0.25">
      <c r="A1561" s="37">
        <v>33455</v>
      </c>
      <c r="B1561" s="39">
        <v>387.11999500000002</v>
      </c>
      <c r="C1561" s="36">
        <f>IF(ISBLANK(B1562), "", GSPC[[#This Row],[Adj Close]]/B1562-1)</f>
        <v>-1.5496151940885827E-4</v>
      </c>
      <c r="D1561" s="37">
        <v>33455</v>
      </c>
      <c r="E1561"/>
      <c r="F1561" s="36" t="str">
        <f>IF(ISBLANK(E1562), "", Long0[[#This Row],[Adj Close]]/E1562-1)</f>
        <v/>
      </c>
      <c r="J1561" s="37">
        <v>33455</v>
      </c>
      <c r="K1561"/>
      <c r="L1561" s="36" t="str">
        <f>IF(ISBLANK(K1562),"",Long2[[#This Row],[Adj Close]]/K1562-1)</f>
        <v/>
      </c>
      <c r="M1561" s="29">
        <v>33455</v>
      </c>
      <c r="O1561" s="33" t="str">
        <f>IF(ISBLANK(N1562),"",Long3[[#This Row],[Adj Close]]/N1562-1)</f>
        <v/>
      </c>
      <c r="AH1561" s="37">
        <v>33455</v>
      </c>
      <c r="AJ1561" s="36" t="str">
        <f>IF(ISBLANK(AI1562),"",Short1[[#This Row],[Adj Close]]/AI1562-1)</f>
        <v/>
      </c>
      <c r="AK1561" s="29">
        <v>33455</v>
      </c>
      <c r="AM1561" s="33" t="str">
        <f>IF(ISBLANK(AL1562),"",Short2[[#This Row],[Adj Close]]/AL1562-1)</f>
        <v/>
      </c>
    </row>
    <row r="1562" spans="1:39" x14ac:dyDescent="0.25">
      <c r="A1562" s="37">
        <v>33448</v>
      </c>
      <c r="B1562" s="39">
        <v>387.17999300000002</v>
      </c>
      <c r="C1562" s="36">
        <f>IF(ISBLANK(B1563), "", GSPC[[#This Row],[Adj Close]]/B1563-1)</f>
        <v>1.6407214225318212E-2</v>
      </c>
      <c r="D1562" s="37">
        <v>33448</v>
      </c>
      <c r="E1562"/>
      <c r="F1562" s="36" t="str">
        <f>IF(ISBLANK(E1563), "", Long0[[#This Row],[Adj Close]]/E1563-1)</f>
        <v/>
      </c>
      <c r="J1562" s="37">
        <v>33448</v>
      </c>
      <c r="K1562"/>
      <c r="L1562" s="36" t="str">
        <f>IF(ISBLANK(K1563),"",Long2[[#This Row],[Adj Close]]/K1563-1)</f>
        <v/>
      </c>
      <c r="M1562" s="29">
        <v>33448</v>
      </c>
      <c r="O1562" s="33" t="str">
        <f>IF(ISBLANK(N1563),"",Long3[[#This Row],[Adj Close]]/N1563-1)</f>
        <v/>
      </c>
      <c r="AH1562" s="37">
        <v>33448</v>
      </c>
      <c r="AJ1562" s="36" t="str">
        <f>IF(ISBLANK(AI1563),"",Short1[[#This Row],[Adj Close]]/AI1563-1)</f>
        <v/>
      </c>
      <c r="AK1562" s="29">
        <v>33448</v>
      </c>
      <c r="AM1562" s="33" t="str">
        <f>IF(ISBLANK(AL1563),"",Short2[[#This Row],[Adj Close]]/AL1563-1)</f>
        <v/>
      </c>
    </row>
    <row r="1563" spans="1:39" x14ac:dyDescent="0.25">
      <c r="A1563" s="37">
        <v>33441</v>
      </c>
      <c r="B1563" s="39">
        <v>380.92999300000002</v>
      </c>
      <c r="C1563" s="36">
        <f>IF(ISBLANK(B1564), "", GSPC[[#This Row],[Adj Close]]/B1564-1)</f>
        <v>-8.5628233601509063E-3</v>
      </c>
      <c r="D1563" s="37">
        <v>33441</v>
      </c>
      <c r="E1563"/>
      <c r="F1563" s="36" t="str">
        <f>IF(ISBLANK(E1564), "", Long0[[#This Row],[Adj Close]]/E1564-1)</f>
        <v/>
      </c>
      <c r="J1563" s="37">
        <v>33441</v>
      </c>
      <c r="K1563"/>
      <c r="L1563" s="36" t="str">
        <f>IF(ISBLANK(K1564),"",Long2[[#This Row],[Adj Close]]/K1564-1)</f>
        <v/>
      </c>
      <c r="M1563" s="29">
        <v>33441</v>
      </c>
      <c r="O1563" s="33" t="str">
        <f>IF(ISBLANK(N1564),"",Long3[[#This Row],[Adj Close]]/N1564-1)</f>
        <v/>
      </c>
      <c r="AH1563" s="37">
        <v>33441</v>
      </c>
      <c r="AJ1563" s="36" t="str">
        <f>IF(ISBLANK(AI1564),"",Short1[[#This Row],[Adj Close]]/AI1564-1)</f>
        <v/>
      </c>
      <c r="AK1563" s="29">
        <v>33441</v>
      </c>
      <c r="AM1563" s="33" t="str">
        <f>IF(ISBLANK(AL1564),"",Short2[[#This Row],[Adj Close]]/AL1564-1)</f>
        <v/>
      </c>
    </row>
    <row r="1564" spans="1:39" x14ac:dyDescent="0.25">
      <c r="A1564" s="37">
        <v>33434</v>
      </c>
      <c r="B1564" s="39">
        <v>384.22000100000002</v>
      </c>
      <c r="C1564" s="36">
        <f>IF(ISBLANK(B1565), "", GSPC[[#This Row],[Adj Close]]/B1565-1)</f>
        <v>1.0440502301117816E-2</v>
      </c>
      <c r="D1564" s="37">
        <v>33434</v>
      </c>
      <c r="E1564"/>
      <c r="F1564" s="36" t="str">
        <f>IF(ISBLANK(E1565), "", Long0[[#This Row],[Adj Close]]/E1565-1)</f>
        <v/>
      </c>
      <c r="J1564" s="37">
        <v>33434</v>
      </c>
      <c r="K1564"/>
      <c r="L1564" s="36" t="str">
        <f>IF(ISBLANK(K1565),"",Long2[[#This Row],[Adj Close]]/K1565-1)</f>
        <v/>
      </c>
      <c r="M1564" s="29">
        <v>33434</v>
      </c>
      <c r="O1564" s="33" t="str">
        <f>IF(ISBLANK(N1565),"",Long3[[#This Row],[Adj Close]]/N1565-1)</f>
        <v/>
      </c>
      <c r="AH1564" s="37">
        <v>33434</v>
      </c>
      <c r="AJ1564" s="36" t="str">
        <f>IF(ISBLANK(AI1565),"",Short1[[#This Row],[Adj Close]]/AI1565-1)</f>
        <v/>
      </c>
      <c r="AK1564" s="29">
        <v>33434</v>
      </c>
      <c r="AM1564" s="33" t="str">
        <f>IF(ISBLANK(AL1565),"",Short2[[#This Row],[Adj Close]]/AL1565-1)</f>
        <v/>
      </c>
    </row>
    <row r="1565" spans="1:39" x14ac:dyDescent="0.25">
      <c r="A1565" s="37">
        <v>33427</v>
      </c>
      <c r="B1565" s="39">
        <v>380.25</v>
      </c>
      <c r="C1565" s="36">
        <f>IF(ISBLANK(B1566), "", GSPC[[#This Row],[Adj Close]]/B1566-1)</f>
        <v>1.6493833443166794E-2</v>
      </c>
      <c r="D1565" s="37">
        <v>33427</v>
      </c>
      <c r="E1565"/>
      <c r="F1565" s="36" t="str">
        <f>IF(ISBLANK(E1566), "", Long0[[#This Row],[Adj Close]]/E1566-1)</f>
        <v/>
      </c>
      <c r="J1565" s="37">
        <v>33427</v>
      </c>
      <c r="K1565"/>
      <c r="L1565" s="36" t="str">
        <f>IF(ISBLANK(K1566),"",Long2[[#This Row],[Adj Close]]/K1566-1)</f>
        <v/>
      </c>
      <c r="M1565" s="29">
        <v>33427</v>
      </c>
      <c r="O1565" s="33" t="str">
        <f>IF(ISBLANK(N1566),"",Long3[[#This Row],[Adj Close]]/N1566-1)</f>
        <v/>
      </c>
      <c r="AH1565" s="37">
        <v>33427</v>
      </c>
      <c r="AJ1565" s="36" t="str">
        <f>IF(ISBLANK(AI1566),"",Short1[[#This Row],[Adj Close]]/AI1566-1)</f>
        <v/>
      </c>
      <c r="AK1565" s="29">
        <v>33427</v>
      </c>
      <c r="AM1565" s="33" t="str">
        <f>IF(ISBLANK(AL1566),"",Short2[[#This Row],[Adj Close]]/AL1566-1)</f>
        <v/>
      </c>
    </row>
    <row r="1566" spans="1:39" x14ac:dyDescent="0.25">
      <c r="A1566" s="37">
        <v>33420</v>
      </c>
      <c r="B1566" s="39">
        <v>374.07998700000002</v>
      </c>
      <c r="C1566" s="36">
        <f>IF(ISBLANK(B1567), "", GSPC[[#This Row],[Adj Close]]/B1567-1)</f>
        <v>7.8671811847486062E-3</v>
      </c>
      <c r="D1566" s="37">
        <v>33420</v>
      </c>
      <c r="E1566"/>
      <c r="F1566" s="36" t="str">
        <f>IF(ISBLANK(E1567), "", Long0[[#This Row],[Adj Close]]/E1567-1)</f>
        <v/>
      </c>
      <c r="J1566" s="37">
        <v>33420</v>
      </c>
      <c r="K1566"/>
      <c r="L1566" s="36" t="str">
        <f>IF(ISBLANK(K1567),"",Long2[[#This Row],[Adj Close]]/K1567-1)</f>
        <v/>
      </c>
      <c r="M1566" s="29">
        <v>33420</v>
      </c>
      <c r="O1566" s="33" t="str">
        <f>IF(ISBLANK(N1567),"",Long3[[#This Row],[Adj Close]]/N1567-1)</f>
        <v/>
      </c>
      <c r="AH1566" s="37">
        <v>33420</v>
      </c>
      <c r="AJ1566" s="36" t="str">
        <f>IF(ISBLANK(AI1567),"",Short1[[#This Row],[Adj Close]]/AI1567-1)</f>
        <v/>
      </c>
      <c r="AK1566" s="29">
        <v>33420</v>
      </c>
      <c r="AM1566" s="33" t="str">
        <f>IF(ISBLANK(AL1567),"",Short2[[#This Row],[Adj Close]]/AL1567-1)</f>
        <v/>
      </c>
    </row>
    <row r="1567" spans="1:39" x14ac:dyDescent="0.25">
      <c r="A1567" s="37">
        <v>33413</v>
      </c>
      <c r="B1567" s="39">
        <v>371.16000400000001</v>
      </c>
      <c r="C1567" s="36">
        <f>IF(ISBLANK(B1568), "", GSPC[[#This Row],[Adj Close]]/B1568-1)</f>
        <v>-1.7445389808074085E-2</v>
      </c>
      <c r="D1567" s="37">
        <v>33413</v>
      </c>
      <c r="E1567"/>
      <c r="F1567" s="36" t="str">
        <f>IF(ISBLANK(E1568), "", Long0[[#This Row],[Adj Close]]/E1568-1)</f>
        <v/>
      </c>
      <c r="J1567" s="37">
        <v>33413</v>
      </c>
      <c r="K1567"/>
      <c r="L1567" s="36" t="str">
        <f>IF(ISBLANK(K1568),"",Long2[[#This Row],[Adj Close]]/K1568-1)</f>
        <v/>
      </c>
      <c r="M1567" s="29">
        <v>33413</v>
      </c>
      <c r="O1567" s="33" t="str">
        <f>IF(ISBLANK(N1568),"",Long3[[#This Row],[Adj Close]]/N1568-1)</f>
        <v/>
      </c>
      <c r="AH1567" s="37">
        <v>33413</v>
      </c>
      <c r="AJ1567" s="36" t="str">
        <f>IF(ISBLANK(AI1568),"",Short1[[#This Row],[Adj Close]]/AI1568-1)</f>
        <v/>
      </c>
      <c r="AK1567" s="29">
        <v>33413</v>
      </c>
      <c r="AM1567" s="33" t="str">
        <f>IF(ISBLANK(AL1568),"",Short2[[#This Row],[Adj Close]]/AL1568-1)</f>
        <v/>
      </c>
    </row>
    <row r="1568" spans="1:39" x14ac:dyDescent="0.25">
      <c r="A1568" s="37">
        <v>33406</v>
      </c>
      <c r="B1568" s="39">
        <v>377.75</v>
      </c>
      <c r="C1568" s="36">
        <f>IF(ISBLANK(B1569), "", GSPC[[#This Row],[Adj Close]]/B1569-1)</f>
        <v>-1.1875824356163078E-2</v>
      </c>
      <c r="D1568" s="37">
        <v>33406</v>
      </c>
      <c r="E1568"/>
      <c r="F1568" s="36" t="str">
        <f>IF(ISBLANK(E1569), "", Long0[[#This Row],[Adj Close]]/E1569-1)</f>
        <v/>
      </c>
      <c r="J1568" s="37">
        <v>33406</v>
      </c>
      <c r="K1568"/>
      <c r="L1568" s="36" t="str">
        <f>IF(ISBLANK(K1569),"",Long2[[#This Row],[Adj Close]]/K1569-1)</f>
        <v/>
      </c>
      <c r="M1568" s="29">
        <v>33406</v>
      </c>
      <c r="O1568" s="33" t="str">
        <f>IF(ISBLANK(N1569),"",Long3[[#This Row],[Adj Close]]/N1569-1)</f>
        <v/>
      </c>
      <c r="AH1568" s="37">
        <v>33406</v>
      </c>
      <c r="AJ1568" s="36" t="str">
        <f>IF(ISBLANK(AI1569),"",Short1[[#This Row],[Adj Close]]/AI1569-1)</f>
        <v/>
      </c>
      <c r="AK1568" s="29">
        <v>33406</v>
      </c>
      <c r="AM1568" s="33" t="str">
        <f>IF(ISBLANK(AL1569),"",Short2[[#This Row],[Adj Close]]/AL1569-1)</f>
        <v/>
      </c>
    </row>
    <row r="1569" spans="1:39" x14ac:dyDescent="0.25">
      <c r="A1569" s="37">
        <v>33399</v>
      </c>
      <c r="B1569" s="39">
        <v>382.290009</v>
      </c>
      <c r="C1569" s="36">
        <f>IF(ISBLANK(B1570), "", GSPC[[#This Row],[Adj Close]]/B1570-1)</f>
        <v>7.5376645303839584E-3</v>
      </c>
      <c r="D1569" s="37">
        <v>33399</v>
      </c>
      <c r="E1569"/>
      <c r="F1569" s="36" t="str">
        <f>IF(ISBLANK(E1570), "", Long0[[#This Row],[Adj Close]]/E1570-1)</f>
        <v/>
      </c>
      <c r="J1569" s="37">
        <v>33399</v>
      </c>
      <c r="K1569"/>
      <c r="L1569" s="36" t="str">
        <f>IF(ISBLANK(K1570),"",Long2[[#This Row],[Adj Close]]/K1570-1)</f>
        <v/>
      </c>
      <c r="M1569" s="29">
        <v>33399</v>
      </c>
      <c r="O1569" s="33" t="str">
        <f>IF(ISBLANK(N1570),"",Long3[[#This Row],[Adj Close]]/N1570-1)</f>
        <v/>
      </c>
      <c r="AH1569" s="37">
        <v>33399</v>
      </c>
      <c r="AJ1569" s="36" t="str">
        <f>IF(ISBLANK(AI1570),"",Short1[[#This Row],[Adj Close]]/AI1570-1)</f>
        <v/>
      </c>
      <c r="AK1569" s="29">
        <v>33399</v>
      </c>
      <c r="AM1569" s="33" t="str">
        <f>IF(ISBLANK(AL1570),"",Short2[[#This Row],[Adj Close]]/AL1570-1)</f>
        <v/>
      </c>
    </row>
    <row r="1570" spans="1:39" x14ac:dyDescent="0.25">
      <c r="A1570" s="37">
        <v>33392</v>
      </c>
      <c r="B1570" s="39">
        <v>379.42999300000002</v>
      </c>
      <c r="C1570" s="36">
        <f>IF(ISBLANK(B1571), "", GSPC[[#This Row],[Adj Close]]/B1571-1)</f>
        <v>-2.6678281165681605E-2</v>
      </c>
      <c r="D1570" s="37">
        <v>33392</v>
      </c>
      <c r="E1570"/>
      <c r="F1570" s="36" t="str">
        <f>IF(ISBLANK(E1571), "", Long0[[#This Row],[Adj Close]]/E1571-1)</f>
        <v/>
      </c>
      <c r="J1570" s="37">
        <v>33392</v>
      </c>
      <c r="K1570"/>
      <c r="L1570" s="36" t="str">
        <f>IF(ISBLANK(K1571),"",Long2[[#This Row],[Adj Close]]/K1571-1)</f>
        <v/>
      </c>
      <c r="M1570" s="29">
        <v>33392</v>
      </c>
      <c r="O1570" s="33" t="str">
        <f>IF(ISBLANK(N1571),"",Long3[[#This Row],[Adj Close]]/N1571-1)</f>
        <v/>
      </c>
      <c r="AH1570" s="37">
        <v>33392</v>
      </c>
      <c r="AJ1570" s="36" t="str">
        <f>IF(ISBLANK(AI1571),"",Short1[[#This Row],[Adj Close]]/AI1571-1)</f>
        <v/>
      </c>
      <c r="AK1570" s="29">
        <v>33392</v>
      </c>
      <c r="AM1570" s="33" t="str">
        <f>IF(ISBLANK(AL1571),"",Short2[[#This Row],[Adj Close]]/AL1571-1)</f>
        <v/>
      </c>
    </row>
    <row r="1571" spans="1:39" x14ac:dyDescent="0.25">
      <c r="A1571" s="37">
        <v>33385</v>
      </c>
      <c r="B1571" s="39">
        <v>389.82998700000002</v>
      </c>
      <c r="C1571" s="36">
        <f>IF(ISBLANK(B1572), "", GSPC[[#This Row],[Adj Close]]/B1572-1)</f>
        <v>3.2689600590468659E-2</v>
      </c>
      <c r="D1571" s="37">
        <v>33385</v>
      </c>
      <c r="E1571"/>
      <c r="F1571" s="36" t="str">
        <f>IF(ISBLANK(E1572), "", Long0[[#This Row],[Adj Close]]/E1572-1)</f>
        <v/>
      </c>
      <c r="J1571" s="37">
        <v>33385</v>
      </c>
      <c r="K1571"/>
      <c r="L1571" s="36" t="str">
        <f>IF(ISBLANK(K1572),"",Long2[[#This Row],[Adj Close]]/K1572-1)</f>
        <v/>
      </c>
      <c r="M1571" s="29">
        <v>33385</v>
      </c>
      <c r="O1571" s="33" t="str">
        <f>IF(ISBLANK(N1572),"",Long3[[#This Row],[Adj Close]]/N1572-1)</f>
        <v/>
      </c>
      <c r="AH1571" s="37">
        <v>33385</v>
      </c>
      <c r="AJ1571" s="36" t="str">
        <f>IF(ISBLANK(AI1572),"",Short1[[#This Row],[Adj Close]]/AI1572-1)</f>
        <v/>
      </c>
      <c r="AK1571" s="29">
        <v>33385</v>
      </c>
      <c r="AM1571" s="33" t="str">
        <f>IF(ISBLANK(AL1572),"",Short2[[#This Row],[Adj Close]]/AL1572-1)</f>
        <v/>
      </c>
    </row>
    <row r="1572" spans="1:39" x14ac:dyDescent="0.25">
      <c r="A1572" s="37">
        <v>33378</v>
      </c>
      <c r="B1572" s="39">
        <v>377.48998999999998</v>
      </c>
      <c r="C1572" s="36">
        <f>IF(ISBLANK(B1573), "", GSPC[[#This Row],[Adj Close]]/B1573-1)</f>
        <v>1.3695251737616987E-2</v>
      </c>
      <c r="D1572" s="37">
        <v>33378</v>
      </c>
      <c r="E1572"/>
      <c r="F1572" s="36" t="str">
        <f>IF(ISBLANK(E1573), "", Long0[[#This Row],[Adj Close]]/E1573-1)</f>
        <v/>
      </c>
      <c r="J1572" s="37">
        <v>33378</v>
      </c>
      <c r="K1572"/>
      <c r="L1572" s="36" t="str">
        <f>IF(ISBLANK(K1573),"",Long2[[#This Row],[Adj Close]]/K1573-1)</f>
        <v/>
      </c>
      <c r="M1572" s="29">
        <v>33378</v>
      </c>
      <c r="O1572" s="33" t="str">
        <f>IF(ISBLANK(N1573),"",Long3[[#This Row],[Adj Close]]/N1573-1)</f>
        <v/>
      </c>
      <c r="AH1572" s="37">
        <v>33378</v>
      </c>
      <c r="AJ1572" s="36" t="str">
        <f>IF(ISBLANK(AI1573),"",Short1[[#This Row],[Adj Close]]/AI1573-1)</f>
        <v/>
      </c>
      <c r="AK1572" s="29">
        <v>33378</v>
      </c>
      <c r="AM1572" s="33" t="str">
        <f>IF(ISBLANK(AL1573),"",Short2[[#This Row],[Adj Close]]/AL1573-1)</f>
        <v/>
      </c>
    </row>
    <row r="1573" spans="1:39" x14ac:dyDescent="0.25">
      <c r="A1573" s="37">
        <v>33371</v>
      </c>
      <c r="B1573" s="39">
        <v>372.39001500000001</v>
      </c>
      <c r="C1573" s="36">
        <f>IF(ISBLANK(B1574), "", GSPC[[#This Row],[Adj Close]]/B1574-1)</f>
        <v>-8.9156733090879348E-3</v>
      </c>
      <c r="D1573" s="37">
        <v>33371</v>
      </c>
      <c r="E1573"/>
      <c r="F1573" s="36" t="str">
        <f>IF(ISBLANK(E1574), "", Long0[[#This Row],[Adj Close]]/E1574-1)</f>
        <v/>
      </c>
      <c r="J1573" s="37">
        <v>33371</v>
      </c>
      <c r="K1573"/>
      <c r="L1573" s="36" t="str">
        <f>IF(ISBLANK(K1574),"",Long2[[#This Row],[Adj Close]]/K1574-1)</f>
        <v/>
      </c>
      <c r="M1573" s="29">
        <v>33371</v>
      </c>
      <c r="O1573" s="33" t="str">
        <f>IF(ISBLANK(N1574),"",Long3[[#This Row],[Adj Close]]/N1574-1)</f>
        <v/>
      </c>
      <c r="AH1573" s="37">
        <v>33371</v>
      </c>
      <c r="AJ1573" s="36" t="str">
        <f>IF(ISBLANK(AI1574),"",Short1[[#This Row],[Adj Close]]/AI1574-1)</f>
        <v/>
      </c>
      <c r="AK1573" s="29">
        <v>33371</v>
      </c>
      <c r="AM1573" s="33" t="str">
        <f>IF(ISBLANK(AL1574),"",Short2[[#This Row],[Adj Close]]/AL1574-1)</f>
        <v/>
      </c>
    </row>
    <row r="1574" spans="1:39" x14ac:dyDescent="0.25">
      <c r="A1574" s="37">
        <v>33364</v>
      </c>
      <c r="B1574" s="39">
        <v>375.73998999999998</v>
      </c>
      <c r="C1574" s="36">
        <f>IF(ISBLANK(B1575), "", GSPC[[#This Row],[Adj Close]]/B1575-1)</f>
        <v>-1.3287810292683111E-2</v>
      </c>
      <c r="D1574" s="37">
        <v>33364</v>
      </c>
      <c r="E1574"/>
      <c r="F1574" s="36" t="str">
        <f>IF(ISBLANK(E1575), "", Long0[[#This Row],[Adj Close]]/E1575-1)</f>
        <v/>
      </c>
      <c r="J1574" s="37">
        <v>33364</v>
      </c>
      <c r="K1574"/>
      <c r="L1574" s="36" t="str">
        <f>IF(ISBLANK(K1575),"",Long2[[#This Row],[Adj Close]]/K1575-1)</f>
        <v/>
      </c>
      <c r="M1574" s="29">
        <v>33364</v>
      </c>
      <c r="O1574" s="33" t="str">
        <f>IF(ISBLANK(N1575),"",Long3[[#This Row],[Adj Close]]/N1575-1)</f>
        <v/>
      </c>
      <c r="AH1574" s="37">
        <v>33364</v>
      </c>
      <c r="AJ1574" s="36" t="str">
        <f>IF(ISBLANK(AI1575),"",Short1[[#This Row],[Adj Close]]/AI1575-1)</f>
        <v/>
      </c>
      <c r="AK1574" s="29">
        <v>33364</v>
      </c>
      <c r="AM1574" s="33" t="str">
        <f>IF(ISBLANK(AL1575),"",Short2[[#This Row],[Adj Close]]/AL1575-1)</f>
        <v/>
      </c>
    </row>
    <row r="1575" spans="1:39" x14ac:dyDescent="0.25">
      <c r="A1575" s="37">
        <v>33357</v>
      </c>
      <c r="B1575" s="39">
        <v>380.79998799999998</v>
      </c>
      <c r="C1575" s="36">
        <f>IF(ISBLANK(B1576), "", GSPC[[#This Row],[Adj Close]]/B1576-1)</f>
        <v>4.6963195917353318E-3</v>
      </c>
      <c r="D1575" s="37">
        <v>33357</v>
      </c>
      <c r="E1575"/>
      <c r="F1575" s="36" t="str">
        <f>IF(ISBLANK(E1576), "", Long0[[#This Row],[Adj Close]]/E1576-1)</f>
        <v/>
      </c>
      <c r="J1575" s="37">
        <v>33357</v>
      </c>
      <c r="K1575"/>
      <c r="L1575" s="36" t="str">
        <f>IF(ISBLANK(K1576),"",Long2[[#This Row],[Adj Close]]/K1576-1)</f>
        <v/>
      </c>
      <c r="M1575" s="29">
        <v>33357</v>
      </c>
      <c r="O1575" s="33" t="str">
        <f>IF(ISBLANK(N1576),"",Long3[[#This Row],[Adj Close]]/N1576-1)</f>
        <v/>
      </c>
      <c r="AH1575" s="37">
        <v>33357</v>
      </c>
      <c r="AJ1575" s="36" t="str">
        <f>IF(ISBLANK(AI1576),"",Short1[[#This Row],[Adj Close]]/AI1576-1)</f>
        <v/>
      </c>
      <c r="AK1575" s="29">
        <v>33357</v>
      </c>
      <c r="AM1575" s="33" t="str">
        <f>IF(ISBLANK(AL1576),"",Short2[[#This Row],[Adj Close]]/AL1576-1)</f>
        <v/>
      </c>
    </row>
    <row r="1576" spans="1:39" x14ac:dyDescent="0.25">
      <c r="A1576" s="37">
        <v>33350</v>
      </c>
      <c r="B1576" s="39">
        <v>379.01998900000001</v>
      </c>
      <c r="C1576" s="36">
        <f>IF(ISBLANK(B1577), "", GSPC[[#This Row],[Adj Close]]/B1577-1)</f>
        <v>-1.3482620609600593E-2</v>
      </c>
      <c r="D1576" s="37">
        <v>33350</v>
      </c>
      <c r="E1576"/>
      <c r="F1576" s="36" t="str">
        <f>IF(ISBLANK(E1577), "", Long0[[#This Row],[Adj Close]]/E1577-1)</f>
        <v/>
      </c>
      <c r="J1576" s="37">
        <v>33350</v>
      </c>
      <c r="K1576"/>
      <c r="L1576" s="36" t="str">
        <f>IF(ISBLANK(K1577),"",Long2[[#This Row],[Adj Close]]/K1577-1)</f>
        <v/>
      </c>
      <c r="M1576" s="29">
        <v>33350</v>
      </c>
      <c r="O1576" s="33" t="str">
        <f>IF(ISBLANK(N1577),"",Long3[[#This Row],[Adj Close]]/N1577-1)</f>
        <v/>
      </c>
      <c r="AH1576" s="37">
        <v>33350</v>
      </c>
      <c r="AJ1576" s="36" t="str">
        <f>IF(ISBLANK(AI1577),"",Short1[[#This Row],[Adj Close]]/AI1577-1)</f>
        <v/>
      </c>
      <c r="AK1576" s="29">
        <v>33350</v>
      </c>
      <c r="AM1576" s="33" t="str">
        <f>IF(ISBLANK(AL1577),"",Short2[[#This Row],[Adj Close]]/AL1577-1)</f>
        <v/>
      </c>
    </row>
    <row r="1577" spans="1:39" x14ac:dyDescent="0.25">
      <c r="A1577" s="37">
        <v>33343</v>
      </c>
      <c r="B1577" s="39">
        <v>384.20001200000002</v>
      </c>
      <c r="C1577" s="36">
        <f>IF(ISBLANK(B1578), "", GSPC[[#This Row],[Adj Close]]/B1578-1)</f>
        <v>9.9895322290672883E-3</v>
      </c>
      <c r="D1577" s="37">
        <v>33343</v>
      </c>
      <c r="E1577"/>
      <c r="F1577" s="36" t="str">
        <f>IF(ISBLANK(E1578), "", Long0[[#This Row],[Adj Close]]/E1578-1)</f>
        <v/>
      </c>
      <c r="J1577" s="37">
        <v>33343</v>
      </c>
      <c r="K1577"/>
      <c r="L1577" s="36" t="str">
        <f>IF(ISBLANK(K1578),"",Long2[[#This Row],[Adj Close]]/K1578-1)</f>
        <v/>
      </c>
      <c r="M1577" s="29">
        <v>33343</v>
      </c>
      <c r="O1577" s="33" t="str">
        <f>IF(ISBLANK(N1578),"",Long3[[#This Row],[Adj Close]]/N1578-1)</f>
        <v/>
      </c>
      <c r="AH1577" s="37">
        <v>33343</v>
      </c>
      <c r="AJ1577" s="36" t="str">
        <f>IF(ISBLANK(AI1578),"",Short1[[#This Row],[Adj Close]]/AI1578-1)</f>
        <v/>
      </c>
      <c r="AK1577" s="29">
        <v>33343</v>
      </c>
      <c r="AM1577" s="33" t="str">
        <f>IF(ISBLANK(AL1578),"",Short2[[#This Row],[Adj Close]]/AL1578-1)</f>
        <v/>
      </c>
    </row>
    <row r="1578" spans="1:39" x14ac:dyDescent="0.25">
      <c r="A1578" s="37">
        <v>33336</v>
      </c>
      <c r="B1578" s="39">
        <v>380.39999399999999</v>
      </c>
      <c r="C1578" s="36">
        <f>IF(ISBLANK(B1579), "", GSPC[[#This Row],[Adj Close]]/B1579-1)</f>
        <v>1.3427134487976833E-2</v>
      </c>
      <c r="D1578" s="37">
        <v>33336</v>
      </c>
      <c r="E1578"/>
      <c r="F1578" s="36" t="str">
        <f>IF(ISBLANK(E1579), "", Long0[[#This Row],[Adj Close]]/E1579-1)</f>
        <v/>
      </c>
      <c r="J1578" s="37">
        <v>33336</v>
      </c>
      <c r="K1578"/>
      <c r="L1578" s="36" t="str">
        <f>IF(ISBLANK(K1579),"",Long2[[#This Row],[Adj Close]]/K1579-1)</f>
        <v/>
      </c>
      <c r="M1578" s="29">
        <v>33336</v>
      </c>
      <c r="O1578" s="33" t="str">
        <f>IF(ISBLANK(N1579),"",Long3[[#This Row],[Adj Close]]/N1579-1)</f>
        <v/>
      </c>
      <c r="AH1578" s="37">
        <v>33336</v>
      </c>
      <c r="AJ1578" s="36" t="str">
        <f>IF(ISBLANK(AI1579),"",Short1[[#This Row],[Adj Close]]/AI1579-1)</f>
        <v/>
      </c>
      <c r="AK1578" s="29">
        <v>33336</v>
      </c>
      <c r="AM1578" s="33" t="str">
        <f>IF(ISBLANK(AL1579),"",Short2[[#This Row],[Adj Close]]/AL1579-1)</f>
        <v/>
      </c>
    </row>
    <row r="1579" spans="1:39" x14ac:dyDescent="0.25">
      <c r="A1579" s="37">
        <v>33329</v>
      </c>
      <c r="B1579" s="39">
        <v>375.35998499999999</v>
      </c>
      <c r="C1579" s="36">
        <f>IF(ISBLANK(B1580), "", GSPC[[#This Row],[Adj Close]]/B1580-1)</f>
        <v>3.7307179688417236E-4</v>
      </c>
      <c r="D1579" s="37">
        <v>33329</v>
      </c>
      <c r="E1579"/>
      <c r="F1579" s="36" t="str">
        <f>IF(ISBLANK(E1580), "", Long0[[#This Row],[Adj Close]]/E1580-1)</f>
        <v/>
      </c>
      <c r="J1579" s="37">
        <v>33329</v>
      </c>
      <c r="K1579"/>
      <c r="L1579" s="36" t="str">
        <f>IF(ISBLANK(K1580),"",Long2[[#This Row],[Adj Close]]/K1580-1)</f>
        <v/>
      </c>
      <c r="M1579" s="29">
        <v>33329</v>
      </c>
      <c r="O1579" s="33" t="str">
        <f>IF(ISBLANK(N1580),"",Long3[[#This Row],[Adj Close]]/N1580-1)</f>
        <v/>
      </c>
      <c r="AH1579" s="37">
        <v>33329</v>
      </c>
      <c r="AJ1579" s="36" t="str">
        <f>IF(ISBLANK(AI1580),"",Short1[[#This Row],[Adj Close]]/AI1580-1)</f>
        <v/>
      </c>
      <c r="AK1579" s="29">
        <v>33329</v>
      </c>
      <c r="AM1579" s="33" t="str">
        <f>IF(ISBLANK(AL1580),"",Short2[[#This Row],[Adj Close]]/AL1580-1)</f>
        <v/>
      </c>
    </row>
    <row r="1580" spans="1:39" x14ac:dyDescent="0.25">
      <c r="A1580" s="37">
        <v>33322</v>
      </c>
      <c r="B1580" s="39">
        <v>375.22000100000002</v>
      </c>
      <c r="C1580" s="36">
        <f>IF(ISBLANK(B1581), "", GSPC[[#This Row],[Adj Close]]/B1581-1)</f>
        <v>2.1062342898427788E-2</v>
      </c>
      <c r="D1580" s="37">
        <v>33322</v>
      </c>
      <c r="E1580"/>
      <c r="F1580" s="36" t="str">
        <f>IF(ISBLANK(E1581), "", Long0[[#This Row],[Adj Close]]/E1581-1)</f>
        <v/>
      </c>
      <c r="J1580" s="37">
        <v>33322</v>
      </c>
      <c r="K1580"/>
      <c r="L1580" s="36" t="str">
        <f>IF(ISBLANK(K1581),"",Long2[[#This Row],[Adj Close]]/K1581-1)</f>
        <v/>
      </c>
      <c r="M1580" s="29">
        <v>33322</v>
      </c>
      <c r="O1580" s="33" t="str">
        <f>IF(ISBLANK(N1581),"",Long3[[#This Row],[Adj Close]]/N1581-1)</f>
        <v/>
      </c>
      <c r="AH1580" s="37">
        <v>33322</v>
      </c>
      <c r="AJ1580" s="36" t="str">
        <f>IF(ISBLANK(AI1581),"",Short1[[#This Row],[Adj Close]]/AI1581-1)</f>
        <v/>
      </c>
      <c r="AK1580" s="29">
        <v>33322</v>
      </c>
      <c r="AM1580" s="33" t="str">
        <f>IF(ISBLANK(AL1581),"",Short2[[#This Row],[Adj Close]]/AL1581-1)</f>
        <v/>
      </c>
    </row>
    <row r="1581" spans="1:39" x14ac:dyDescent="0.25">
      <c r="A1581" s="37">
        <v>33315</v>
      </c>
      <c r="B1581" s="39">
        <v>367.48001099999999</v>
      </c>
      <c r="C1581" s="36">
        <f>IF(ISBLANK(B1582), "", GSPC[[#This Row],[Adj Close]]/B1582-1)</f>
        <v>-1.6354787508817581E-2</v>
      </c>
      <c r="D1581" s="37">
        <v>33315</v>
      </c>
      <c r="E1581"/>
      <c r="F1581" s="36" t="str">
        <f>IF(ISBLANK(E1582), "", Long0[[#This Row],[Adj Close]]/E1582-1)</f>
        <v/>
      </c>
      <c r="J1581" s="37">
        <v>33315</v>
      </c>
      <c r="K1581"/>
      <c r="L1581" s="36" t="str">
        <f>IF(ISBLANK(K1582),"",Long2[[#This Row],[Adj Close]]/K1582-1)</f>
        <v/>
      </c>
      <c r="M1581" s="29">
        <v>33315</v>
      </c>
      <c r="O1581" s="33" t="str">
        <f>IF(ISBLANK(N1582),"",Long3[[#This Row],[Adj Close]]/N1582-1)</f>
        <v/>
      </c>
      <c r="AH1581" s="37">
        <v>33315</v>
      </c>
      <c r="AJ1581" s="36" t="str">
        <f>IF(ISBLANK(AI1582),"",Short1[[#This Row],[Adj Close]]/AI1582-1)</f>
        <v/>
      </c>
      <c r="AK1581" s="29">
        <v>33315</v>
      </c>
      <c r="AM1581" s="33" t="str">
        <f>IF(ISBLANK(AL1582),"",Short2[[#This Row],[Adj Close]]/AL1582-1)</f>
        <v/>
      </c>
    </row>
    <row r="1582" spans="1:39" x14ac:dyDescent="0.25">
      <c r="A1582" s="37">
        <v>33308</v>
      </c>
      <c r="B1582" s="39">
        <v>373.58999599999999</v>
      </c>
      <c r="C1582" s="36">
        <f>IF(ISBLANK(B1583), "", GSPC[[#This Row],[Adj Close]]/B1583-1)</f>
        <v>-3.627192842975635E-3</v>
      </c>
      <c r="D1582" s="37">
        <v>33308</v>
      </c>
      <c r="E1582"/>
      <c r="F1582" s="36" t="str">
        <f>IF(ISBLANK(E1583), "", Long0[[#This Row],[Adj Close]]/E1583-1)</f>
        <v/>
      </c>
      <c r="J1582" s="37">
        <v>33308</v>
      </c>
      <c r="K1582"/>
      <c r="L1582" s="36" t="str">
        <f>IF(ISBLANK(K1583),"",Long2[[#This Row],[Adj Close]]/K1583-1)</f>
        <v/>
      </c>
      <c r="M1582" s="29">
        <v>33308</v>
      </c>
      <c r="O1582" s="33" t="str">
        <f>IF(ISBLANK(N1583),"",Long3[[#This Row],[Adj Close]]/N1583-1)</f>
        <v/>
      </c>
      <c r="AH1582" s="37">
        <v>33308</v>
      </c>
      <c r="AJ1582" s="36" t="str">
        <f>IF(ISBLANK(AI1583),"",Short1[[#This Row],[Adj Close]]/AI1583-1)</f>
        <v/>
      </c>
      <c r="AK1582" s="29">
        <v>33308</v>
      </c>
      <c r="AM1582" s="33" t="str">
        <f>IF(ISBLANK(AL1583),"",Short2[[#This Row],[Adj Close]]/AL1583-1)</f>
        <v/>
      </c>
    </row>
    <row r="1583" spans="1:39" x14ac:dyDescent="0.25">
      <c r="A1583" s="37">
        <v>33301</v>
      </c>
      <c r="B1583" s="39">
        <v>374.95001200000002</v>
      </c>
      <c r="C1583" s="36">
        <f>IF(ISBLANK(B1584), "", GSPC[[#This Row],[Adj Close]]/B1584-1)</f>
        <v>1.2092776710414421E-2</v>
      </c>
      <c r="D1583" s="37">
        <v>33301</v>
      </c>
      <c r="E1583"/>
      <c r="F1583" s="36" t="str">
        <f>IF(ISBLANK(E1584), "", Long0[[#This Row],[Adj Close]]/E1584-1)</f>
        <v/>
      </c>
      <c r="J1583" s="37">
        <v>33301</v>
      </c>
      <c r="K1583"/>
      <c r="L1583" s="36" t="str">
        <f>IF(ISBLANK(K1584),"",Long2[[#This Row],[Adj Close]]/K1584-1)</f>
        <v/>
      </c>
      <c r="M1583" s="29">
        <v>33301</v>
      </c>
      <c r="O1583" s="33" t="str">
        <f>IF(ISBLANK(N1584),"",Long3[[#This Row],[Adj Close]]/N1584-1)</f>
        <v/>
      </c>
      <c r="AH1583" s="37">
        <v>33301</v>
      </c>
      <c r="AJ1583" s="36" t="str">
        <f>IF(ISBLANK(AI1584),"",Short1[[#This Row],[Adj Close]]/AI1584-1)</f>
        <v/>
      </c>
      <c r="AK1583" s="29">
        <v>33301</v>
      </c>
      <c r="AM1583" s="33" t="str">
        <f>IF(ISBLANK(AL1584),"",Short2[[#This Row],[Adj Close]]/AL1584-1)</f>
        <v/>
      </c>
    </row>
    <row r="1584" spans="1:39" x14ac:dyDescent="0.25">
      <c r="A1584" s="37">
        <v>33294</v>
      </c>
      <c r="B1584" s="39">
        <v>370.47000100000002</v>
      </c>
      <c r="C1584" s="36">
        <f>IF(ISBLANK(B1585), "", GSPC[[#This Row],[Adj Close]]/B1585-1)</f>
        <v>1.3182024009550597E-2</v>
      </c>
      <c r="D1584" s="37">
        <v>33294</v>
      </c>
      <c r="E1584"/>
      <c r="F1584" s="36" t="str">
        <f>IF(ISBLANK(E1585), "", Long0[[#This Row],[Adj Close]]/E1585-1)</f>
        <v/>
      </c>
      <c r="J1584" s="37">
        <v>33294</v>
      </c>
      <c r="K1584"/>
      <c r="L1584" s="36" t="str">
        <f>IF(ISBLANK(K1585),"",Long2[[#This Row],[Adj Close]]/K1585-1)</f>
        <v/>
      </c>
      <c r="M1584" s="29">
        <v>33294</v>
      </c>
      <c r="O1584" s="33" t="str">
        <f>IF(ISBLANK(N1585),"",Long3[[#This Row],[Adj Close]]/N1585-1)</f>
        <v/>
      </c>
      <c r="AH1584" s="37">
        <v>33294</v>
      </c>
      <c r="AJ1584" s="36" t="str">
        <f>IF(ISBLANK(AI1585),"",Short1[[#This Row],[Adj Close]]/AI1585-1)</f>
        <v/>
      </c>
      <c r="AK1584" s="29">
        <v>33294</v>
      </c>
      <c r="AM1584" s="33" t="str">
        <f>IF(ISBLANK(AL1585),"",Short2[[#This Row],[Adj Close]]/AL1585-1)</f>
        <v/>
      </c>
    </row>
    <row r="1585" spans="1:39" x14ac:dyDescent="0.25">
      <c r="A1585" s="37">
        <v>33287</v>
      </c>
      <c r="B1585" s="39">
        <v>365.64999399999999</v>
      </c>
      <c r="C1585" s="36">
        <f>IF(ISBLANK(B1586), "", GSPC[[#This Row],[Adj Close]]/B1586-1)</f>
        <v>-9.2397009117201057E-3</v>
      </c>
      <c r="D1585" s="37">
        <v>33287</v>
      </c>
      <c r="E1585"/>
      <c r="F1585" s="36" t="str">
        <f>IF(ISBLANK(E1586), "", Long0[[#This Row],[Adj Close]]/E1586-1)</f>
        <v/>
      </c>
      <c r="J1585" s="37">
        <v>33287</v>
      </c>
      <c r="K1585"/>
      <c r="L1585" s="36" t="str">
        <f>IF(ISBLANK(K1586),"",Long2[[#This Row],[Adj Close]]/K1586-1)</f>
        <v/>
      </c>
      <c r="M1585" s="29">
        <v>33287</v>
      </c>
      <c r="O1585" s="33" t="str">
        <f>IF(ISBLANK(N1586),"",Long3[[#This Row],[Adj Close]]/N1586-1)</f>
        <v/>
      </c>
      <c r="AH1585" s="37">
        <v>33287</v>
      </c>
      <c r="AJ1585" s="36" t="str">
        <f>IF(ISBLANK(AI1586),"",Short1[[#This Row],[Adj Close]]/AI1586-1)</f>
        <v/>
      </c>
      <c r="AK1585" s="29">
        <v>33287</v>
      </c>
      <c r="AM1585" s="33" t="str">
        <f>IF(ISBLANK(AL1586),"",Short2[[#This Row],[Adj Close]]/AL1586-1)</f>
        <v/>
      </c>
    </row>
    <row r="1586" spans="1:39" x14ac:dyDescent="0.25">
      <c r="A1586" s="37">
        <v>33280</v>
      </c>
      <c r="B1586" s="39">
        <v>369.05999800000001</v>
      </c>
      <c r="C1586" s="36">
        <f>IF(ISBLANK(B1587), "", GSPC[[#This Row],[Adj Close]]/B1587-1)</f>
        <v>2.7020987443645783E-2</v>
      </c>
      <c r="D1586" s="37">
        <v>33280</v>
      </c>
      <c r="E1586"/>
      <c r="F1586" s="36" t="str">
        <f>IF(ISBLANK(E1587), "", Long0[[#This Row],[Adj Close]]/E1587-1)</f>
        <v/>
      </c>
      <c r="J1586" s="37">
        <v>33280</v>
      </c>
      <c r="K1586"/>
      <c r="L1586" s="36" t="str">
        <f>IF(ISBLANK(K1587),"",Long2[[#This Row],[Adj Close]]/K1587-1)</f>
        <v/>
      </c>
      <c r="M1586" s="29">
        <v>33280</v>
      </c>
      <c r="O1586" s="33" t="str">
        <f>IF(ISBLANK(N1587),"",Long3[[#This Row],[Adj Close]]/N1587-1)</f>
        <v/>
      </c>
      <c r="AH1586" s="37">
        <v>33280</v>
      </c>
      <c r="AJ1586" s="36" t="str">
        <f>IF(ISBLANK(AI1587),"",Short1[[#This Row],[Adj Close]]/AI1587-1)</f>
        <v/>
      </c>
      <c r="AK1586" s="29">
        <v>33280</v>
      </c>
      <c r="AM1586" s="33" t="str">
        <f>IF(ISBLANK(AL1587),"",Short2[[#This Row],[Adj Close]]/AL1587-1)</f>
        <v/>
      </c>
    </row>
    <row r="1587" spans="1:39" x14ac:dyDescent="0.25">
      <c r="A1587" s="37">
        <v>33273</v>
      </c>
      <c r="B1587" s="39">
        <v>359.35000600000001</v>
      </c>
      <c r="C1587" s="36">
        <f>IF(ISBLANK(B1588), "", GSPC[[#This Row],[Adj Close]]/B1588-1)</f>
        <v>4.7514993645765724E-2</v>
      </c>
      <c r="D1587" s="37">
        <v>33273</v>
      </c>
      <c r="E1587"/>
      <c r="F1587" s="36" t="str">
        <f>IF(ISBLANK(E1588), "", Long0[[#This Row],[Adj Close]]/E1588-1)</f>
        <v/>
      </c>
      <c r="J1587" s="37">
        <v>33273</v>
      </c>
      <c r="K1587"/>
      <c r="L1587" s="36" t="str">
        <f>IF(ISBLANK(K1588),"",Long2[[#This Row],[Adj Close]]/K1588-1)</f>
        <v/>
      </c>
      <c r="M1587" s="29">
        <v>33273</v>
      </c>
      <c r="O1587" s="33" t="str">
        <f>IF(ISBLANK(N1588),"",Long3[[#This Row],[Adj Close]]/N1588-1)</f>
        <v/>
      </c>
      <c r="AH1587" s="37">
        <v>33273</v>
      </c>
      <c r="AJ1587" s="36" t="str">
        <f>IF(ISBLANK(AI1588),"",Short1[[#This Row],[Adj Close]]/AI1588-1)</f>
        <v/>
      </c>
      <c r="AK1587" s="29">
        <v>33273</v>
      </c>
      <c r="AM1587" s="33" t="str">
        <f>IF(ISBLANK(AL1588),"",Short2[[#This Row],[Adj Close]]/AL1588-1)</f>
        <v/>
      </c>
    </row>
    <row r="1588" spans="1:39" x14ac:dyDescent="0.25">
      <c r="A1588" s="37">
        <v>33266</v>
      </c>
      <c r="B1588" s="39">
        <v>343.04998799999998</v>
      </c>
      <c r="C1588" s="36">
        <f>IF(ISBLANK(B1589), "", GSPC[[#This Row],[Adj Close]]/B1589-1)</f>
        <v>2.0769425579831635E-2</v>
      </c>
      <c r="D1588" s="37">
        <v>33266</v>
      </c>
      <c r="E1588"/>
      <c r="F1588" s="36" t="str">
        <f>IF(ISBLANK(E1589), "", Long0[[#This Row],[Adj Close]]/E1589-1)</f>
        <v/>
      </c>
      <c r="J1588" s="37">
        <v>33266</v>
      </c>
      <c r="K1588"/>
      <c r="L1588" s="36" t="str">
        <f>IF(ISBLANK(K1589),"",Long2[[#This Row],[Adj Close]]/K1589-1)</f>
        <v/>
      </c>
      <c r="M1588" s="29">
        <v>33266</v>
      </c>
      <c r="O1588" s="33" t="str">
        <f>IF(ISBLANK(N1589),"",Long3[[#This Row],[Adj Close]]/N1589-1)</f>
        <v/>
      </c>
      <c r="AH1588" s="37">
        <v>33266</v>
      </c>
      <c r="AJ1588" s="36" t="str">
        <f>IF(ISBLANK(AI1589),"",Short1[[#This Row],[Adj Close]]/AI1589-1)</f>
        <v/>
      </c>
      <c r="AK1588" s="29">
        <v>33266</v>
      </c>
      <c r="AM1588" s="33" t="str">
        <f>IF(ISBLANK(AL1589),"",Short2[[#This Row],[Adj Close]]/AL1589-1)</f>
        <v/>
      </c>
    </row>
    <row r="1589" spans="1:39" x14ac:dyDescent="0.25">
      <c r="A1589" s="37">
        <v>33259</v>
      </c>
      <c r="B1589" s="39">
        <v>336.07000699999998</v>
      </c>
      <c r="C1589" s="36">
        <f>IF(ISBLANK(B1590), "", GSPC[[#This Row],[Adj Close]]/B1590-1)</f>
        <v>1.1558245410887791E-2</v>
      </c>
      <c r="D1589" s="37">
        <v>33259</v>
      </c>
      <c r="E1589"/>
      <c r="F1589" s="36" t="str">
        <f>IF(ISBLANK(E1590), "", Long0[[#This Row],[Adj Close]]/E1590-1)</f>
        <v/>
      </c>
      <c r="J1589" s="37">
        <v>33259</v>
      </c>
      <c r="K1589"/>
      <c r="L1589" s="36" t="str">
        <f>IF(ISBLANK(K1590),"",Long2[[#This Row],[Adj Close]]/K1590-1)</f>
        <v/>
      </c>
      <c r="M1589" s="29">
        <v>33259</v>
      </c>
      <c r="O1589" s="33" t="str">
        <f>IF(ISBLANK(N1590),"",Long3[[#This Row],[Adj Close]]/N1590-1)</f>
        <v/>
      </c>
      <c r="AH1589" s="37">
        <v>33259</v>
      </c>
      <c r="AJ1589" s="36" t="str">
        <f>IF(ISBLANK(AI1590),"",Short1[[#This Row],[Adj Close]]/AI1590-1)</f>
        <v/>
      </c>
      <c r="AK1589" s="29">
        <v>33259</v>
      </c>
      <c r="AM1589" s="33" t="str">
        <f>IF(ISBLANK(AL1590),"",Short2[[#This Row],[Adj Close]]/AL1590-1)</f>
        <v/>
      </c>
    </row>
    <row r="1590" spans="1:39" x14ac:dyDescent="0.25">
      <c r="A1590" s="37">
        <v>33252</v>
      </c>
      <c r="B1590" s="39">
        <v>332.23001099999999</v>
      </c>
      <c r="C1590" s="36">
        <f>IF(ISBLANK(B1591), "", GSPC[[#This Row],[Adj Close]]/B1591-1)</f>
        <v>5.3928875445808933E-2</v>
      </c>
      <c r="D1590" s="37">
        <v>33252</v>
      </c>
      <c r="E1590"/>
      <c r="F1590" s="36" t="str">
        <f>IF(ISBLANK(E1591), "", Long0[[#This Row],[Adj Close]]/E1591-1)</f>
        <v/>
      </c>
      <c r="J1590" s="37">
        <v>33252</v>
      </c>
      <c r="K1590"/>
      <c r="L1590" s="36" t="str">
        <f>IF(ISBLANK(K1591),"",Long2[[#This Row],[Adj Close]]/K1591-1)</f>
        <v/>
      </c>
      <c r="M1590" s="29">
        <v>33252</v>
      </c>
      <c r="O1590" s="33" t="str">
        <f>IF(ISBLANK(N1591),"",Long3[[#This Row],[Adj Close]]/N1591-1)</f>
        <v/>
      </c>
      <c r="AH1590" s="37">
        <v>33252</v>
      </c>
      <c r="AJ1590" s="36" t="str">
        <f>IF(ISBLANK(AI1591),"",Short1[[#This Row],[Adj Close]]/AI1591-1)</f>
        <v/>
      </c>
      <c r="AK1590" s="29">
        <v>33252</v>
      </c>
      <c r="AM1590" s="33" t="str">
        <f>IF(ISBLANK(AL1591),"",Short2[[#This Row],[Adj Close]]/AL1591-1)</f>
        <v/>
      </c>
    </row>
    <row r="1591" spans="1:39" x14ac:dyDescent="0.25">
      <c r="A1591" s="37">
        <v>33245</v>
      </c>
      <c r="B1591" s="39">
        <v>315.23001099999999</v>
      </c>
      <c r="C1591" s="36">
        <f>IF(ISBLANK(B1592), "", GSPC[[#This Row],[Adj Close]]/B1592-1)</f>
        <v>-1.7975043613707165E-2</v>
      </c>
      <c r="D1591" s="37">
        <v>33245</v>
      </c>
      <c r="E1591"/>
      <c r="F1591" s="36" t="str">
        <f>IF(ISBLANK(E1592), "", Long0[[#This Row],[Adj Close]]/E1592-1)</f>
        <v/>
      </c>
      <c r="J1591" s="37">
        <v>33245</v>
      </c>
      <c r="K1591"/>
      <c r="L1591" s="36" t="str">
        <f>IF(ISBLANK(K1592),"",Long2[[#This Row],[Adj Close]]/K1592-1)</f>
        <v/>
      </c>
      <c r="M1591" s="29">
        <v>33245</v>
      </c>
      <c r="O1591" s="33" t="str">
        <f>IF(ISBLANK(N1592),"",Long3[[#This Row],[Adj Close]]/N1592-1)</f>
        <v/>
      </c>
      <c r="AH1591" s="37">
        <v>33245</v>
      </c>
      <c r="AJ1591" s="36" t="str">
        <f>IF(ISBLANK(AI1592),"",Short1[[#This Row],[Adj Close]]/AI1592-1)</f>
        <v/>
      </c>
      <c r="AK1591" s="29">
        <v>33245</v>
      </c>
      <c r="AM1591" s="33" t="str">
        <f>IF(ISBLANK(AL1592),"",Short2[[#This Row],[Adj Close]]/AL1592-1)</f>
        <v/>
      </c>
    </row>
    <row r="1592" spans="1:39" x14ac:dyDescent="0.25">
      <c r="A1592" s="37">
        <v>33238</v>
      </c>
      <c r="B1592" s="39">
        <v>321</v>
      </c>
      <c r="C1592" s="36">
        <f>IF(ISBLANK(B1593), "", GSPC[[#This Row],[Adj Close]]/B1593-1)</f>
        <v>-2.3485035825368095E-2</v>
      </c>
      <c r="D1592" s="37">
        <v>33238</v>
      </c>
      <c r="E1592"/>
      <c r="F1592" s="36" t="str">
        <f>IF(ISBLANK(E1593), "", Long0[[#This Row],[Adj Close]]/E1593-1)</f>
        <v/>
      </c>
      <c r="J1592" s="37">
        <v>33238</v>
      </c>
      <c r="K1592"/>
      <c r="L1592" s="36" t="str">
        <f>IF(ISBLANK(K1593),"",Long2[[#This Row],[Adj Close]]/K1593-1)</f>
        <v/>
      </c>
      <c r="M1592" s="29">
        <v>33238</v>
      </c>
      <c r="O1592" s="33" t="str">
        <f>IF(ISBLANK(N1593),"",Long3[[#This Row],[Adj Close]]/N1593-1)</f>
        <v/>
      </c>
      <c r="AH1592" s="37">
        <v>33238</v>
      </c>
      <c r="AJ1592" s="36" t="str">
        <f>IF(ISBLANK(AI1593),"",Short1[[#This Row],[Adj Close]]/AI1593-1)</f>
        <v/>
      </c>
      <c r="AK1592" s="29">
        <v>33238</v>
      </c>
      <c r="AM1592" s="33" t="str">
        <f>IF(ISBLANK(AL1593),"",Short2[[#This Row],[Adj Close]]/AL1593-1)</f>
        <v/>
      </c>
    </row>
    <row r="1593" spans="1:39" x14ac:dyDescent="0.25">
      <c r="A1593" s="37">
        <v>33231</v>
      </c>
      <c r="B1593" s="39">
        <v>328.72000100000002</v>
      </c>
      <c r="C1593" s="36">
        <f>IF(ISBLANK(B1594), "", GSPC[[#This Row],[Adj Close]]/B1594-1)</f>
        <v>-9.1333805576487848E-3</v>
      </c>
      <c r="D1593" s="37">
        <v>33231</v>
      </c>
      <c r="E1593"/>
      <c r="F1593" s="36" t="str">
        <f>IF(ISBLANK(E1594), "", Long0[[#This Row],[Adj Close]]/E1594-1)</f>
        <v/>
      </c>
      <c r="J1593" s="37">
        <v>33231</v>
      </c>
      <c r="K1593"/>
      <c r="L1593" s="36" t="str">
        <f>IF(ISBLANK(K1594),"",Long2[[#This Row],[Adj Close]]/K1594-1)</f>
        <v/>
      </c>
      <c r="M1593" s="29">
        <v>33231</v>
      </c>
      <c r="O1593" s="33" t="str">
        <f>IF(ISBLANK(N1594),"",Long3[[#This Row],[Adj Close]]/N1594-1)</f>
        <v/>
      </c>
      <c r="AH1593" s="37">
        <v>33231</v>
      </c>
      <c r="AJ1593" s="36" t="str">
        <f>IF(ISBLANK(AI1594),"",Short1[[#This Row],[Adj Close]]/AI1594-1)</f>
        <v/>
      </c>
      <c r="AK1593" s="29">
        <v>33231</v>
      </c>
      <c r="AM1593" s="33" t="str">
        <f>IF(ISBLANK(AL1594),"",Short2[[#This Row],[Adj Close]]/AL1594-1)</f>
        <v/>
      </c>
    </row>
    <row r="1594" spans="1:39" x14ac:dyDescent="0.25">
      <c r="A1594" s="37">
        <v>33224</v>
      </c>
      <c r="B1594" s="39">
        <v>331.75</v>
      </c>
      <c r="C1594" s="36">
        <f>IF(ISBLANK(B1595), "", GSPC[[#This Row],[Adj Close]]/B1595-1)</f>
        <v>1.5084734393264965E-2</v>
      </c>
      <c r="D1594" s="37">
        <v>33224</v>
      </c>
      <c r="E1594"/>
      <c r="F1594" s="36" t="str">
        <f>IF(ISBLANK(E1595), "", Long0[[#This Row],[Adj Close]]/E1595-1)</f>
        <v/>
      </c>
      <c r="J1594" s="37">
        <v>33224</v>
      </c>
      <c r="K1594"/>
      <c r="L1594" s="36" t="str">
        <f>IF(ISBLANK(K1595),"",Long2[[#This Row],[Adj Close]]/K1595-1)</f>
        <v/>
      </c>
      <c r="M1594" s="29">
        <v>33224</v>
      </c>
      <c r="O1594" s="33" t="str">
        <f>IF(ISBLANK(N1595),"",Long3[[#This Row],[Adj Close]]/N1595-1)</f>
        <v/>
      </c>
      <c r="AH1594" s="37">
        <v>33224</v>
      </c>
      <c r="AJ1594" s="36" t="str">
        <f>IF(ISBLANK(AI1595),"",Short1[[#This Row],[Adj Close]]/AI1595-1)</f>
        <v/>
      </c>
      <c r="AK1594" s="29">
        <v>33224</v>
      </c>
      <c r="AM1594" s="33" t="str">
        <f>IF(ISBLANK(AL1595),"",Short2[[#This Row],[Adj Close]]/AL1595-1)</f>
        <v/>
      </c>
    </row>
    <row r="1595" spans="1:39" x14ac:dyDescent="0.25">
      <c r="A1595" s="37">
        <v>33217</v>
      </c>
      <c r="B1595" s="39">
        <v>326.82000699999998</v>
      </c>
      <c r="C1595" s="36">
        <f>IF(ISBLANK(B1596), "", GSPC[[#This Row],[Adj Close]]/B1596-1)</f>
        <v>-2.8375072463768802E-3</v>
      </c>
      <c r="D1595" s="37">
        <v>33217</v>
      </c>
      <c r="E1595"/>
      <c r="F1595" s="36" t="str">
        <f>IF(ISBLANK(E1596), "", Long0[[#This Row],[Adj Close]]/E1596-1)</f>
        <v/>
      </c>
      <c r="J1595" s="37">
        <v>33217</v>
      </c>
      <c r="K1595"/>
      <c r="L1595" s="36" t="str">
        <f>IF(ISBLANK(K1596),"",Long2[[#This Row],[Adj Close]]/K1596-1)</f>
        <v/>
      </c>
      <c r="M1595" s="29">
        <v>33217</v>
      </c>
      <c r="O1595" s="33" t="str">
        <f>IF(ISBLANK(N1596),"",Long3[[#This Row],[Adj Close]]/N1596-1)</f>
        <v/>
      </c>
      <c r="AH1595" s="37">
        <v>33217</v>
      </c>
      <c r="AJ1595" s="36" t="str">
        <f>IF(ISBLANK(AI1596),"",Short1[[#This Row],[Adj Close]]/AI1596-1)</f>
        <v/>
      </c>
      <c r="AK1595" s="29">
        <v>33217</v>
      </c>
      <c r="AM1595" s="33" t="str">
        <f>IF(ISBLANK(AL1596),"",Short2[[#This Row],[Adj Close]]/AL1596-1)</f>
        <v/>
      </c>
    </row>
    <row r="1596" spans="1:39" x14ac:dyDescent="0.25">
      <c r="A1596" s="37">
        <v>33210</v>
      </c>
      <c r="B1596" s="39">
        <v>327.75</v>
      </c>
      <c r="C1596" s="36">
        <f>IF(ISBLANK(B1597), "", GSPC[[#This Row],[Adj Close]]/B1597-1)</f>
        <v>1.7162184168697747E-2</v>
      </c>
      <c r="D1596" s="37">
        <v>33210</v>
      </c>
      <c r="E1596"/>
      <c r="F1596" s="36" t="str">
        <f>IF(ISBLANK(E1597), "", Long0[[#This Row],[Adj Close]]/E1597-1)</f>
        <v/>
      </c>
      <c r="J1596" s="37">
        <v>33210</v>
      </c>
      <c r="K1596"/>
      <c r="L1596" s="36" t="str">
        <f>IF(ISBLANK(K1597),"",Long2[[#This Row],[Adj Close]]/K1597-1)</f>
        <v/>
      </c>
      <c r="M1596" s="29">
        <v>33210</v>
      </c>
      <c r="O1596" s="33" t="str">
        <f>IF(ISBLANK(N1597),"",Long3[[#This Row],[Adj Close]]/N1597-1)</f>
        <v/>
      </c>
      <c r="AH1596" s="37">
        <v>33210</v>
      </c>
      <c r="AJ1596" s="36" t="str">
        <f>IF(ISBLANK(AI1597),"",Short1[[#This Row],[Adj Close]]/AI1597-1)</f>
        <v/>
      </c>
      <c r="AK1596" s="29">
        <v>33210</v>
      </c>
      <c r="AM1596" s="33" t="str">
        <f>IF(ISBLANK(AL1597),"",Short2[[#This Row],[Adj Close]]/AL1597-1)</f>
        <v/>
      </c>
    </row>
    <row r="1597" spans="1:39" x14ac:dyDescent="0.25">
      <c r="A1597" s="37">
        <v>33203</v>
      </c>
      <c r="B1597" s="39">
        <v>322.22000100000002</v>
      </c>
      <c r="C1597" s="36">
        <f>IF(ISBLANK(B1598), "", GSPC[[#This Row],[Adj Close]]/B1598-1)</f>
        <v>2.2595984971196748E-2</v>
      </c>
      <c r="D1597" s="37">
        <v>33203</v>
      </c>
      <c r="E1597"/>
      <c r="F1597" s="36" t="str">
        <f>IF(ISBLANK(E1598), "", Long0[[#This Row],[Adj Close]]/E1598-1)</f>
        <v/>
      </c>
      <c r="J1597" s="37">
        <v>33203</v>
      </c>
      <c r="K1597"/>
      <c r="L1597" s="36" t="str">
        <f>IF(ISBLANK(K1598),"",Long2[[#This Row],[Adj Close]]/K1598-1)</f>
        <v/>
      </c>
      <c r="M1597" s="29">
        <v>33203</v>
      </c>
      <c r="O1597" s="33" t="str">
        <f>IF(ISBLANK(N1598),"",Long3[[#This Row],[Adj Close]]/N1598-1)</f>
        <v/>
      </c>
      <c r="AH1597" s="37">
        <v>33203</v>
      </c>
      <c r="AJ1597" s="36" t="str">
        <f>IF(ISBLANK(AI1598),"",Short1[[#This Row],[Adj Close]]/AI1598-1)</f>
        <v/>
      </c>
      <c r="AK1597" s="29">
        <v>33203</v>
      </c>
      <c r="AM1597" s="33" t="str">
        <f>IF(ISBLANK(AL1598),"",Short2[[#This Row],[Adj Close]]/AL1598-1)</f>
        <v/>
      </c>
    </row>
    <row r="1598" spans="1:39" x14ac:dyDescent="0.25">
      <c r="A1598" s="37">
        <v>33196</v>
      </c>
      <c r="B1598" s="39">
        <v>315.10000600000001</v>
      </c>
      <c r="C1598" s="36">
        <f>IF(ISBLANK(B1599), "", GSPC[[#This Row],[Adj Close]]/B1599-1)</f>
        <v>-6.3697938693522138E-3</v>
      </c>
      <c r="D1598" s="37">
        <v>33196</v>
      </c>
      <c r="E1598"/>
      <c r="F1598" s="36" t="str">
        <f>IF(ISBLANK(E1599), "", Long0[[#This Row],[Adj Close]]/E1599-1)</f>
        <v/>
      </c>
      <c r="J1598" s="37">
        <v>33196</v>
      </c>
      <c r="K1598"/>
      <c r="L1598" s="36" t="str">
        <f>IF(ISBLANK(K1599),"",Long2[[#This Row],[Adj Close]]/K1599-1)</f>
        <v/>
      </c>
      <c r="M1598" s="29">
        <v>33196</v>
      </c>
      <c r="O1598" s="33" t="str">
        <f>IF(ISBLANK(N1599),"",Long3[[#This Row],[Adj Close]]/N1599-1)</f>
        <v/>
      </c>
      <c r="AH1598" s="37">
        <v>33196</v>
      </c>
      <c r="AJ1598" s="36" t="str">
        <f>IF(ISBLANK(AI1599),"",Short1[[#This Row],[Adj Close]]/AI1599-1)</f>
        <v/>
      </c>
      <c r="AK1598" s="29">
        <v>33196</v>
      </c>
      <c r="AM1598" s="33" t="str">
        <f>IF(ISBLANK(AL1599),"",Short2[[#This Row],[Adj Close]]/AL1599-1)</f>
        <v/>
      </c>
    </row>
    <row r="1599" spans="1:39" x14ac:dyDescent="0.25">
      <c r="A1599" s="37">
        <v>33189</v>
      </c>
      <c r="B1599" s="39">
        <v>317.11999500000002</v>
      </c>
      <c r="C1599" s="36">
        <f>IF(ISBLANK(B1600), "", GSPC[[#This Row],[Adj Close]]/B1600-1)</f>
        <v>1.0773268017252313E-2</v>
      </c>
      <c r="D1599" s="37">
        <v>33189</v>
      </c>
      <c r="E1599"/>
      <c r="F1599" s="36" t="str">
        <f>IF(ISBLANK(E1600), "", Long0[[#This Row],[Adj Close]]/E1600-1)</f>
        <v/>
      </c>
      <c r="J1599" s="37">
        <v>33189</v>
      </c>
      <c r="K1599"/>
      <c r="L1599" s="36" t="str">
        <f>IF(ISBLANK(K1600),"",Long2[[#This Row],[Adj Close]]/K1600-1)</f>
        <v/>
      </c>
      <c r="M1599" s="29">
        <v>33189</v>
      </c>
      <c r="O1599" s="33" t="str">
        <f>IF(ISBLANK(N1600),"",Long3[[#This Row],[Adj Close]]/N1600-1)</f>
        <v/>
      </c>
      <c r="AH1599" s="37">
        <v>33189</v>
      </c>
      <c r="AJ1599" s="36" t="str">
        <f>IF(ISBLANK(AI1600),"",Short1[[#This Row],[Adj Close]]/AI1600-1)</f>
        <v/>
      </c>
      <c r="AK1599" s="29">
        <v>33189</v>
      </c>
      <c r="AM1599" s="33" t="str">
        <f>IF(ISBLANK(AL1600),"",Short2[[#This Row],[Adj Close]]/AL1600-1)</f>
        <v/>
      </c>
    </row>
    <row r="1600" spans="1:39" x14ac:dyDescent="0.25">
      <c r="A1600" s="37">
        <v>33182</v>
      </c>
      <c r="B1600" s="39">
        <v>313.73998999999998</v>
      </c>
      <c r="C1600" s="36">
        <f>IF(ISBLANK(B1601), "", GSPC[[#This Row],[Adj Close]]/B1601-1)</f>
        <v>6.0605546372827224E-3</v>
      </c>
      <c r="D1600" s="37">
        <v>33182</v>
      </c>
      <c r="E1600"/>
      <c r="F1600" s="36" t="str">
        <f>IF(ISBLANK(E1601), "", Long0[[#This Row],[Adj Close]]/E1601-1)</f>
        <v/>
      </c>
      <c r="J1600" s="37">
        <v>33182</v>
      </c>
      <c r="K1600"/>
      <c r="L1600" s="36" t="str">
        <f>IF(ISBLANK(K1601),"",Long2[[#This Row],[Adj Close]]/K1601-1)</f>
        <v/>
      </c>
      <c r="M1600" s="29">
        <v>33182</v>
      </c>
      <c r="O1600" s="33" t="str">
        <f>IF(ISBLANK(N1601),"",Long3[[#This Row],[Adj Close]]/N1601-1)</f>
        <v/>
      </c>
      <c r="AH1600" s="37">
        <v>33182</v>
      </c>
      <c r="AJ1600" s="36" t="str">
        <f>IF(ISBLANK(AI1601),"",Short1[[#This Row],[Adj Close]]/AI1601-1)</f>
        <v/>
      </c>
      <c r="AK1600" s="29">
        <v>33182</v>
      </c>
      <c r="AM1600" s="33" t="str">
        <f>IF(ISBLANK(AL1601),"",Short2[[#This Row],[Adj Close]]/AL1601-1)</f>
        <v/>
      </c>
    </row>
    <row r="1601" spans="1:39" x14ac:dyDescent="0.25">
      <c r="A1601" s="37">
        <v>33175</v>
      </c>
      <c r="B1601" s="39">
        <v>311.85000600000001</v>
      </c>
      <c r="C1601" s="36">
        <f>IF(ISBLANK(B1602), "", GSPC[[#This Row],[Adj Close]]/B1602-1)</f>
        <v>2.3432165701452234E-2</v>
      </c>
      <c r="D1601" s="37">
        <v>33175</v>
      </c>
      <c r="E1601"/>
      <c r="F1601" s="36" t="str">
        <f>IF(ISBLANK(E1602), "", Long0[[#This Row],[Adj Close]]/E1602-1)</f>
        <v/>
      </c>
      <c r="J1601" s="37">
        <v>33175</v>
      </c>
      <c r="K1601"/>
      <c r="L1601" s="36" t="str">
        <f>IF(ISBLANK(K1602),"",Long2[[#This Row],[Adj Close]]/K1602-1)</f>
        <v/>
      </c>
      <c r="M1601" s="29">
        <v>33175</v>
      </c>
      <c r="O1601" s="33" t="str">
        <f>IF(ISBLANK(N1602),"",Long3[[#This Row],[Adj Close]]/N1602-1)</f>
        <v/>
      </c>
      <c r="AH1601" s="37">
        <v>33175</v>
      </c>
      <c r="AJ1601" s="36" t="str">
        <f>IF(ISBLANK(AI1602),"",Short1[[#This Row],[Adj Close]]/AI1602-1)</f>
        <v/>
      </c>
      <c r="AK1601" s="29">
        <v>33175</v>
      </c>
      <c r="AM1601" s="33" t="str">
        <f>IF(ISBLANK(AL1602),"",Short2[[#This Row],[Adj Close]]/AL1602-1)</f>
        <v/>
      </c>
    </row>
    <row r="1602" spans="1:39" x14ac:dyDescent="0.25">
      <c r="A1602" s="37">
        <v>33168</v>
      </c>
      <c r="B1602" s="39">
        <v>304.709991</v>
      </c>
      <c r="C1602" s="36">
        <f>IF(ISBLANK(B1603), "", GSPC[[#This Row],[Adj Close]]/B1603-1)</f>
        <v>-2.4865654526618597E-2</v>
      </c>
      <c r="D1602" s="37">
        <v>33168</v>
      </c>
      <c r="E1602"/>
      <c r="F1602" s="36" t="str">
        <f>IF(ISBLANK(E1603), "", Long0[[#This Row],[Adj Close]]/E1603-1)</f>
        <v/>
      </c>
      <c r="J1602" s="37">
        <v>33168</v>
      </c>
      <c r="K1602"/>
      <c r="L1602" s="36" t="str">
        <f>IF(ISBLANK(K1603),"",Long2[[#This Row],[Adj Close]]/K1603-1)</f>
        <v/>
      </c>
      <c r="M1602" s="29">
        <v>33168</v>
      </c>
      <c r="O1602" s="33" t="str">
        <f>IF(ISBLANK(N1603),"",Long3[[#This Row],[Adj Close]]/N1603-1)</f>
        <v/>
      </c>
      <c r="AH1602" s="37">
        <v>33168</v>
      </c>
      <c r="AJ1602" s="36" t="str">
        <f>IF(ISBLANK(AI1603),"",Short1[[#This Row],[Adj Close]]/AI1603-1)</f>
        <v/>
      </c>
      <c r="AK1602" s="29">
        <v>33168</v>
      </c>
      <c r="AM1602" s="33" t="str">
        <f>IF(ISBLANK(AL1603),"",Short2[[#This Row],[Adj Close]]/AL1603-1)</f>
        <v/>
      </c>
    </row>
    <row r="1603" spans="1:39" x14ac:dyDescent="0.25">
      <c r="A1603" s="37">
        <v>33161</v>
      </c>
      <c r="B1603" s="39">
        <v>312.48001099999999</v>
      </c>
      <c r="C1603" s="36">
        <f>IF(ISBLANK(B1604), "", GSPC[[#This Row],[Adj Close]]/B1604-1)</f>
        <v>4.1495890549264836E-2</v>
      </c>
      <c r="D1603" s="37">
        <v>33161</v>
      </c>
      <c r="E1603"/>
      <c r="F1603" s="36" t="str">
        <f>IF(ISBLANK(E1604), "", Long0[[#This Row],[Adj Close]]/E1604-1)</f>
        <v/>
      </c>
      <c r="J1603" s="37">
        <v>33161</v>
      </c>
      <c r="K1603"/>
      <c r="L1603" s="36" t="str">
        <f>IF(ISBLANK(K1604),"",Long2[[#This Row],[Adj Close]]/K1604-1)</f>
        <v/>
      </c>
      <c r="M1603" s="29">
        <v>33161</v>
      </c>
      <c r="O1603" s="33" t="str">
        <f>IF(ISBLANK(N1604),"",Long3[[#This Row],[Adj Close]]/N1604-1)</f>
        <v/>
      </c>
      <c r="AH1603" s="37">
        <v>33161</v>
      </c>
      <c r="AJ1603" s="36" t="str">
        <f>IF(ISBLANK(AI1604),"",Short1[[#This Row],[Adj Close]]/AI1604-1)</f>
        <v/>
      </c>
      <c r="AK1603" s="29">
        <v>33161</v>
      </c>
      <c r="AM1603" s="33" t="str">
        <f>IF(ISBLANK(AL1604),"",Short2[[#This Row],[Adj Close]]/AL1604-1)</f>
        <v/>
      </c>
    </row>
    <row r="1604" spans="1:39" x14ac:dyDescent="0.25">
      <c r="A1604" s="37">
        <v>33154</v>
      </c>
      <c r="B1604" s="39">
        <v>300.02999899999998</v>
      </c>
      <c r="C1604" s="36">
        <f>IF(ISBLANK(B1605), "", GSPC[[#This Row],[Adj Close]]/B1605-1)</f>
        <v>-3.6821833065810661E-2</v>
      </c>
      <c r="D1604" s="37">
        <v>33154</v>
      </c>
      <c r="E1604"/>
      <c r="F1604" s="36" t="str">
        <f>IF(ISBLANK(E1605), "", Long0[[#This Row],[Adj Close]]/E1605-1)</f>
        <v/>
      </c>
      <c r="J1604" s="37">
        <v>33154</v>
      </c>
      <c r="K1604"/>
      <c r="L1604" s="36" t="str">
        <f>IF(ISBLANK(K1605),"",Long2[[#This Row],[Adj Close]]/K1605-1)</f>
        <v/>
      </c>
      <c r="M1604" s="29">
        <v>33154</v>
      </c>
      <c r="O1604" s="33" t="str">
        <f>IF(ISBLANK(N1605),"",Long3[[#This Row],[Adj Close]]/N1605-1)</f>
        <v/>
      </c>
      <c r="AH1604" s="37">
        <v>33154</v>
      </c>
      <c r="AJ1604" s="36" t="str">
        <f>IF(ISBLANK(AI1605),"",Short1[[#This Row],[Adj Close]]/AI1605-1)</f>
        <v/>
      </c>
      <c r="AK1604" s="29">
        <v>33154</v>
      </c>
      <c r="AM1604" s="33" t="str">
        <f>IF(ISBLANK(AL1605),"",Short2[[#This Row],[Adj Close]]/AL1605-1)</f>
        <v/>
      </c>
    </row>
    <row r="1605" spans="1:39" x14ac:dyDescent="0.25">
      <c r="A1605" s="37">
        <v>33147</v>
      </c>
      <c r="B1605" s="39">
        <v>311.5</v>
      </c>
      <c r="C1605" s="36">
        <f>IF(ISBLANK(B1606), "", GSPC[[#This Row],[Adj Close]]/B1606-1)</f>
        <v>1.7807587693811744E-2</v>
      </c>
      <c r="D1605" s="37">
        <v>33147</v>
      </c>
      <c r="E1605"/>
      <c r="F1605" s="36" t="str">
        <f>IF(ISBLANK(E1606), "", Long0[[#This Row],[Adj Close]]/E1606-1)</f>
        <v/>
      </c>
      <c r="J1605" s="37">
        <v>33147</v>
      </c>
      <c r="K1605"/>
      <c r="L1605" s="36" t="str">
        <f>IF(ISBLANK(K1606),"",Long2[[#This Row],[Adj Close]]/K1606-1)</f>
        <v/>
      </c>
      <c r="M1605" s="29">
        <v>33147</v>
      </c>
      <c r="O1605" s="33" t="str">
        <f>IF(ISBLANK(N1606),"",Long3[[#This Row],[Adj Close]]/N1606-1)</f>
        <v/>
      </c>
      <c r="AH1605" s="37">
        <v>33147</v>
      </c>
      <c r="AJ1605" s="36" t="str">
        <f>IF(ISBLANK(AI1606),"",Short1[[#This Row],[Adj Close]]/AI1606-1)</f>
        <v/>
      </c>
      <c r="AK1605" s="29">
        <v>33147</v>
      </c>
      <c r="AM1605" s="33" t="str">
        <f>IF(ISBLANK(AL1606),"",Short2[[#This Row],[Adj Close]]/AL1606-1)</f>
        <v/>
      </c>
    </row>
    <row r="1606" spans="1:39" x14ac:dyDescent="0.25">
      <c r="A1606" s="37">
        <v>33140</v>
      </c>
      <c r="B1606" s="39">
        <v>306.04998799999998</v>
      </c>
      <c r="C1606" s="36">
        <f>IF(ISBLANK(B1607), "", GSPC[[#This Row],[Adj Close]]/B1607-1)</f>
        <v>-1.6927980475087145E-2</v>
      </c>
      <c r="D1606" s="37">
        <v>33140</v>
      </c>
      <c r="E1606"/>
      <c r="F1606" s="36" t="str">
        <f>IF(ISBLANK(E1607), "", Long0[[#This Row],[Adj Close]]/E1607-1)</f>
        <v/>
      </c>
      <c r="J1606" s="37">
        <v>33140</v>
      </c>
      <c r="K1606"/>
      <c r="L1606" s="36" t="str">
        <f>IF(ISBLANK(K1607),"",Long2[[#This Row],[Adj Close]]/K1607-1)</f>
        <v/>
      </c>
      <c r="M1606" s="29">
        <v>33140</v>
      </c>
      <c r="O1606" s="33" t="str">
        <f>IF(ISBLANK(N1607),"",Long3[[#This Row],[Adj Close]]/N1607-1)</f>
        <v/>
      </c>
      <c r="AH1606" s="37">
        <v>33140</v>
      </c>
      <c r="AJ1606" s="36" t="str">
        <f>IF(ISBLANK(AI1607),"",Short1[[#This Row],[Adj Close]]/AI1607-1)</f>
        <v/>
      </c>
      <c r="AK1606" s="29">
        <v>33140</v>
      </c>
      <c r="AM1606" s="33" t="str">
        <f>IF(ISBLANK(AL1607),"",Short2[[#This Row],[Adj Close]]/AL1607-1)</f>
        <v/>
      </c>
    </row>
    <row r="1607" spans="1:39" x14ac:dyDescent="0.25">
      <c r="A1607" s="37">
        <v>33133</v>
      </c>
      <c r="B1607" s="39">
        <v>311.32000699999998</v>
      </c>
      <c r="C1607" s="36">
        <f>IF(ISBLANK(B1608), "", GSPC[[#This Row],[Adj Close]]/B1608-1)</f>
        <v>-1.7390967478087993E-2</v>
      </c>
      <c r="D1607" s="37">
        <v>33133</v>
      </c>
      <c r="E1607"/>
      <c r="F1607" s="36" t="str">
        <f>IF(ISBLANK(E1608), "", Long0[[#This Row],[Adj Close]]/E1608-1)</f>
        <v/>
      </c>
      <c r="J1607" s="37">
        <v>33133</v>
      </c>
      <c r="K1607"/>
      <c r="L1607" s="36" t="str">
        <f>IF(ISBLANK(K1608),"",Long2[[#This Row],[Adj Close]]/K1608-1)</f>
        <v/>
      </c>
      <c r="M1607" s="29">
        <v>33133</v>
      </c>
      <c r="O1607" s="33" t="str">
        <f>IF(ISBLANK(N1608),"",Long3[[#This Row],[Adj Close]]/N1608-1)</f>
        <v/>
      </c>
      <c r="AH1607" s="37">
        <v>33133</v>
      </c>
      <c r="AJ1607" s="36" t="str">
        <f>IF(ISBLANK(AI1608),"",Short1[[#This Row],[Adj Close]]/AI1608-1)</f>
        <v/>
      </c>
      <c r="AK1607" s="29">
        <v>33133</v>
      </c>
      <c r="AM1607" s="33" t="str">
        <f>IF(ISBLANK(AL1608),"",Short2[[#This Row],[Adj Close]]/AL1608-1)</f>
        <v/>
      </c>
    </row>
    <row r="1608" spans="1:39" x14ac:dyDescent="0.25">
      <c r="A1608" s="37">
        <v>33126</v>
      </c>
      <c r="B1608" s="39">
        <v>316.82998700000002</v>
      </c>
      <c r="C1608" s="36">
        <f>IF(ISBLANK(B1609), "", GSPC[[#This Row],[Adj Close]]/B1609-1)</f>
        <v>-2.0315420908758486E-2</v>
      </c>
      <c r="D1608" s="37">
        <v>33126</v>
      </c>
      <c r="E1608"/>
      <c r="F1608" s="36" t="str">
        <f>IF(ISBLANK(E1609), "", Long0[[#This Row],[Adj Close]]/E1609-1)</f>
        <v/>
      </c>
      <c r="J1608" s="37">
        <v>33126</v>
      </c>
      <c r="K1608"/>
      <c r="L1608" s="36" t="str">
        <f>IF(ISBLANK(K1609),"",Long2[[#This Row],[Adj Close]]/K1609-1)</f>
        <v/>
      </c>
      <c r="M1608" s="29">
        <v>33126</v>
      </c>
      <c r="O1608" s="33" t="str">
        <f>IF(ISBLANK(N1609),"",Long3[[#This Row],[Adj Close]]/N1609-1)</f>
        <v/>
      </c>
      <c r="AH1608" s="37">
        <v>33126</v>
      </c>
      <c r="AJ1608" s="36" t="str">
        <f>IF(ISBLANK(AI1609),"",Short1[[#This Row],[Adj Close]]/AI1609-1)</f>
        <v/>
      </c>
      <c r="AK1608" s="29">
        <v>33126</v>
      </c>
      <c r="AM1608" s="33" t="str">
        <f>IF(ISBLANK(AL1609),"",Short2[[#This Row],[Adj Close]]/AL1609-1)</f>
        <v/>
      </c>
    </row>
    <row r="1609" spans="1:39" x14ac:dyDescent="0.25">
      <c r="A1609" s="37">
        <v>33119</v>
      </c>
      <c r="B1609" s="39">
        <v>323.39999399999999</v>
      </c>
      <c r="C1609" s="36">
        <f>IF(ISBLANK(B1610), "", GSPC[[#This Row],[Adj Close]]/B1610-1)</f>
        <v>2.604154282019655E-3</v>
      </c>
      <c r="D1609" s="37">
        <v>33119</v>
      </c>
      <c r="E1609"/>
      <c r="F1609" s="36" t="str">
        <f>IF(ISBLANK(E1610), "", Long0[[#This Row],[Adj Close]]/E1610-1)</f>
        <v/>
      </c>
      <c r="J1609" s="37">
        <v>33119</v>
      </c>
      <c r="K1609"/>
      <c r="L1609" s="36" t="str">
        <f>IF(ISBLANK(K1610),"",Long2[[#This Row],[Adj Close]]/K1610-1)</f>
        <v/>
      </c>
      <c r="M1609" s="29">
        <v>33119</v>
      </c>
      <c r="O1609" s="33" t="str">
        <f>IF(ISBLANK(N1610),"",Long3[[#This Row],[Adj Close]]/N1610-1)</f>
        <v/>
      </c>
      <c r="AH1609" s="37">
        <v>33119</v>
      </c>
      <c r="AJ1609" s="36" t="str">
        <f>IF(ISBLANK(AI1610),"",Short1[[#This Row],[Adj Close]]/AI1610-1)</f>
        <v/>
      </c>
      <c r="AK1609" s="29">
        <v>33119</v>
      </c>
      <c r="AM1609" s="33" t="str">
        <f>IF(ISBLANK(AL1610),"",Short2[[#This Row],[Adj Close]]/AL1610-1)</f>
        <v/>
      </c>
    </row>
    <row r="1610" spans="1:39" x14ac:dyDescent="0.25">
      <c r="A1610" s="37">
        <v>33112</v>
      </c>
      <c r="B1610" s="39">
        <v>322.55999800000001</v>
      </c>
      <c r="C1610" s="36">
        <f>IF(ISBLANK(B1611), "", GSPC[[#This Row],[Adj Close]]/B1611-1)</f>
        <v>3.5472336827956141E-2</v>
      </c>
      <c r="D1610" s="37">
        <v>33112</v>
      </c>
      <c r="E1610"/>
      <c r="F1610" s="36" t="str">
        <f>IF(ISBLANK(E1611), "", Long0[[#This Row],[Adj Close]]/E1611-1)</f>
        <v/>
      </c>
      <c r="J1610" s="37">
        <v>33112</v>
      </c>
      <c r="K1610"/>
      <c r="L1610" s="36" t="str">
        <f>IF(ISBLANK(K1611),"",Long2[[#This Row],[Adj Close]]/K1611-1)</f>
        <v/>
      </c>
      <c r="M1610" s="29">
        <v>33112</v>
      </c>
      <c r="O1610" s="33" t="str">
        <f>IF(ISBLANK(N1611),"",Long3[[#This Row],[Adj Close]]/N1611-1)</f>
        <v/>
      </c>
      <c r="AH1610" s="37">
        <v>33112</v>
      </c>
      <c r="AJ1610" s="36" t="str">
        <f>IF(ISBLANK(AI1611),"",Short1[[#This Row],[Adj Close]]/AI1611-1)</f>
        <v/>
      </c>
      <c r="AK1610" s="29">
        <v>33112</v>
      </c>
      <c r="AM1610" s="33" t="str">
        <f>IF(ISBLANK(AL1611),"",Short2[[#This Row],[Adj Close]]/AL1611-1)</f>
        <v/>
      </c>
    </row>
    <row r="1611" spans="1:39" x14ac:dyDescent="0.25">
      <c r="A1611" s="37">
        <v>33105</v>
      </c>
      <c r="B1611" s="39">
        <v>311.51001000000002</v>
      </c>
      <c r="C1611" s="36">
        <f>IF(ISBLANK(B1612), "", GSPC[[#This Row],[Adj Close]]/B1612-1)</f>
        <v>-4.9781830970819674E-2</v>
      </c>
      <c r="D1611" s="37">
        <v>33105</v>
      </c>
      <c r="E1611"/>
      <c r="F1611" s="36" t="str">
        <f>IF(ISBLANK(E1612), "", Long0[[#This Row],[Adj Close]]/E1612-1)</f>
        <v/>
      </c>
      <c r="J1611" s="37">
        <v>33105</v>
      </c>
      <c r="K1611"/>
      <c r="L1611" s="36" t="str">
        <f>IF(ISBLANK(K1612),"",Long2[[#This Row],[Adj Close]]/K1612-1)</f>
        <v/>
      </c>
      <c r="M1611" s="29">
        <v>33105</v>
      </c>
      <c r="O1611" s="33" t="str">
        <f>IF(ISBLANK(N1612),"",Long3[[#This Row],[Adj Close]]/N1612-1)</f>
        <v/>
      </c>
      <c r="AH1611" s="37">
        <v>33105</v>
      </c>
      <c r="AJ1611" s="36" t="str">
        <f>IF(ISBLANK(AI1612),"",Short1[[#This Row],[Adj Close]]/AI1612-1)</f>
        <v/>
      </c>
      <c r="AK1611" s="29">
        <v>33105</v>
      </c>
      <c r="AM1611" s="33" t="str">
        <f>IF(ISBLANK(AL1612),"",Short2[[#This Row],[Adj Close]]/AL1612-1)</f>
        <v/>
      </c>
    </row>
    <row r="1612" spans="1:39" x14ac:dyDescent="0.25">
      <c r="A1612" s="37">
        <v>33098</v>
      </c>
      <c r="B1612" s="39">
        <v>327.82998700000002</v>
      </c>
      <c r="C1612" s="36">
        <f>IF(ISBLANK(B1613), "", GSPC[[#This Row],[Adj Close]]/B1613-1)</f>
        <v>-2.2919653827241815E-2</v>
      </c>
      <c r="D1612" s="37">
        <v>33098</v>
      </c>
      <c r="E1612"/>
      <c r="F1612" s="36" t="str">
        <f>IF(ISBLANK(E1613), "", Long0[[#This Row],[Adj Close]]/E1613-1)</f>
        <v/>
      </c>
      <c r="J1612" s="37">
        <v>33098</v>
      </c>
      <c r="K1612"/>
      <c r="L1612" s="36" t="str">
        <f>IF(ISBLANK(K1613),"",Long2[[#This Row],[Adj Close]]/K1613-1)</f>
        <v/>
      </c>
      <c r="M1612" s="29">
        <v>33098</v>
      </c>
      <c r="O1612" s="33" t="str">
        <f>IF(ISBLANK(N1613),"",Long3[[#This Row],[Adj Close]]/N1613-1)</f>
        <v/>
      </c>
      <c r="AH1612" s="37">
        <v>33098</v>
      </c>
      <c r="AJ1612" s="36" t="str">
        <f>IF(ISBLANK(AI1613),"",Short1[[#This Row],[Adj Close]]/AI1613-1)</f>
        <v/>
      </c>
      <c r="AK1612" s="29">
        <v>33098</v>
      </c>
      <c r="AM1612" s="33" t="str">
        <f>IF(ISBLANK(AL1613),"",Short2[[#This Row],[Adj Close]]/AL1613-1)</f>
        <v/>
      </c>
    </row>
    <row r="1613" spans="1:39" x14ac:dyDescent="0.25">
      <c r="A1613" s="37">
        <v>33091</v>
      </c>
      <c r="B1613" s="39">
        <v>335.51998900000001</v>
      </c>
      <c r="C1613" s="36">
        <f>IF(ISBLANK(B1614), "", GSPC[[#This Row],[Adj Close]]/B1614-1)</f>
        <v>-2.7083443734418733E-2</v>
      </c>
      <c r="D1613" s="37">
        <v>33091</v>
      </c>
      <c r="E1613"/>
      <c r="F1613" s="36" t="str">
        <f>IF(ISBLANK(E1614), "", Long0[[#This Row],[Adj Close]]/E1614-1)</f>
        <v/>
      </c>
      <c r="J1613" s="37">
        <v>33091</v>
      </c>
      <c r="K1613"/>
      <c r="L1613" s="36" t="str">
        <f>IF(ISBLANK(K1614),"",Long2[[#This Row],[Adj Close]]/K1614-1)</f>
        <v/>
      </c>
      <c r="M1613" s="29">
        <v>33091</v>
      </c>
      <c r="O1613" s="33" t="str">
        <f>IF(ISBLANK(N1614),"",Long3[[#This Row],[Adj Close]]/N1614-1)</f>
        <v/>
      </c>
      <c r="AH1613" s="37">
        <v>33091</v>
      </c>
      <c r="AJ1613" s="36" t="str">
        <f>IF(ISBLANK(AI1614),"",Short1[[#This Row],[Adj Close]]/AI1614-1)</f>
        <v/>
      </c>
      <c r="AK1613" s="29">
        <v>33091</v>
      </c>
      <c r="AM1613" s="33" t="str">
        <f>IF(ISBLANK(AL1614),"",Short2[[#This Row],[Adj Close]]/AL1614-1)</f>
        <v/>
      </c>
    </row>
    <row r="1614" spans="1:39" x14ac:dyDescent="0.25">
      <c r="A1614" s="37">
        <v>33084</v>
      </c>
      <c r="B1614" s="39">
        <v>344.85998499999999</v>
      </c>
      <c r="C1614" s="36">
        <f>IF(ISBLANK(B1615), "", GSPC[[#This Row],[Adj Close]]/B1615-1)</f>
        <v>-2.4275738318946694E-2</v>
      </c>
      <c r="D1614" s="37">
        <v>33084</v>
      </c>
      <c r="E1614"/>
      <c r="F1614" s="36" t="str">
        <f>IF(ISBLANK(E1615), "", Long0[[#This Row],[Adj Close]]/E1615-1)</f>
        <v/>
      </c>
      <c r="J1614" s="37">
        <v>33084</v>
      </c>
      <c r="K1614"/>
      <c r="L1614" s="36" t="str">
        <f>IF(ISBLANK(K1615),"",Long2[[#This Row],[Adj Close]]/K1615-1)</f>
        <v/>
      </c>
      <c r="M1614" s="29">
        <v>33084</v>
      </c>
      <c r="O1614" s="33" t="str">
        <f>IF(ISBLANK(N1615),"",Long3[[#This Row],[Adj Close]]/N1615-1)</f>
        <v/>
      </c>
      <c r="AH1614" s="37">
        <v>33084</v>
      </c>
      <c r="AJ1614" s="36" t="str">
        <f>IF(ISBLANK(AI1615),"",Short1[[#This Row],[Adj Close]]/AI1615-1)</f>
        <v/>
      </c>
      <c r="AK1614" s="29">
        <v>33084</v>
      </c>
      <c r="AM1614" s="33" t="str">
        <f>IF(ISBLANK(AL1615),"",Short2[[#This Row],[Adj Close]]/AL1615-1)</f>
        <v/>
      </c>
    </row>
    <row r="1615" spans="1:39" x14ac:dyDescent="0.25">
      <c r="A1615" s="37">
        <v>33077</v>
      </c>
      <c r="B1615" s="39">
        <v>353.44000199999999</v>
      </c>
      <c r="C1615" s="36">
        <f>IF(ISBLANK(B1616), "", GSPC[[#This Row],[Adj Close]]/B1616-1)</f>
        <v>-2.2593355656371106E-2</v>
      </c>
      <c r="D1615" s="37">
        <v>33077</v>
      </c>
      <c r="E1615"/>
      <c r="F1615" s="36" t="str">
        <f>IF(ISBLANK(E1616), "", Long0[[#This Row],[Adj Close]]/E1616-1)</f>
        <v/>
      </c>
      <c r="J1615" s="37">
        <v>33077</v>
      </c>
      <c r="K1615"/>
      <c r="L1615" s="36" t="str">
        <f>IF(ISBLANK(K1616),"",Long2[[#This Row],[Adj Close]]/K1616-1)</f>
        <v/>
      </c>
      <c r="M1615" s="29">
        <v>33077</v>
      </c>
      <c r="O1615" s="33" t="str">
        <f>IF(ISBLANK(N1616),"",Long3[[#This Row],[Adj Close]]/N1616-1)</f>
        <v/>
      </c>
      <c r="AH1615" s="37">
        <v>33077</v>
      </c>
      <c r="AJ1615" s="36" t="str">
        <f>IF(ISBLANK(AI1616),"",Short1[[#This Row],[Adj Close]]/AI1616-1)</f>
        <v/>
      </c>
      <c r="AK1615" s="29">
        <v>33077</v>
      </c>
      <c r="AM1615" s="33" t="str">
        <f>IF(ISBLANK(AL1616),"",Short2[[#This Row],[Adj Close]]/AL1616-1)</f>
        <v/>
      </c>
    </row>
    <row r="1616" spans="1:39" x14ac:dyDescent="0.25">
      <c r="A1616" s="37">
        <v>33070</v>
      </c>
      <c r="B1616" s="39">
        <v>361.60998499999999</v>
      </c>
      <c r="C1616" s="36">
        <f>IF(ISBLANK(B1617), "", GSPC[[#This Row],[Adj Close]]/B1617-1)</f>
        <v>-1.5518262587559617E-2</v>
      </c>
      <c r="D1616" s="37">
        <v>33070</v>
      </c>
      <c r="E1616"/>
      <c r="F1616" s="36" t="str">
        <f>IF(ISBLANK(E1617), "", Long0[[#This Row],[Adj Close]]/E1617-1)</f>
        <v/>
      </c>
      <c r="J1616" s="37">
        <v>33070</v>
      </c>
      <c r="K1616"/>
      <c r="L1616" s="36" t="str">
        <f>IF(ISBLANK(K1617),"",Long2[[#This Row],[Adj Close]]/K1617-1)</f>
        <v/>
      </c>
      <c r="M1616" s="29">
        <v>33070</v>
      </c>
      <c r="O1616" s="33" t="str">
        <f>IF(ISBLANK(N1617),"",Long3[[#This Row],[Adj Close]]/N1617-1)</f>
        <v/>
      </c>
      <c r="AH1616" s="37">
        <v>33070</v>
      </c>
      <c r="AJ1616" s="36" t="str">
        <f>IF(ISBLANK(AI1617),"",Short1[[#This Row],[Adj Close]]/AI1617-1)</f>
        <v/>
      </c>
      <c r="AK1616" s="29">
        <v>33070</v>
      </c>
      <c r="AM1616" s="33" t="str">
        <f>IF(ISBLANK(AL1617),"",Short2[[#This Row],[Adj Close]]/AL1617-1)</f>
        <v/>
      </c>
    </row>
    <row r="1617" spans="1:39" x14ac:dyDescent="0.25">
      <c r="A1617" s="37">
        <v>33063</v>
      </c>
      <c r="B1617" s="39">
        <v>367.30999800000001</v>
      </c>
      <c r="C1617" s="36">
        <f>IF(ISBLANK(B1618), "", GSPC[[#This Row],[Adj Close]]/B1618-1)</f>
        <v>2.4803260637123126E-2</v>
      </c>
      <c r="D1617" s="37">
        <v>33063</v>
      </c>
      <c r="E1617"/>
      <c r="F1617" s="36" t="str">
        <f>IF(ISBLANK(E1618), "", Long0[[#This Row],[Adj Close]]/E1618-1)</f>
        <v/>
      </c>
      <c r="J1617" s="37">
        <v>33063</v>
      </c>
      <c r="K1617"/>
      <c r="L1617" s="36" t="str">
        <f>IF(ISBLANK(K1618),"",Long2[[#This Row],[Adj Close]]/K1618-1)</f>
        <v/>
      </c>
      <c r="M1617" s="29">
        <v>33063</v>
      </c>
      <c r="O1617" s="33" t="str">
        <f>IF(ISBLANK(N1618),"",Long3[[#This Row],[Adj Close]]/N1618-1)</f>
        <v/>
      </c>
      <c r="AH1617" s="37">
        <v>33063</v>
      </c>
      <c r="AJ1617" s="36" t="str">
        <f>IF(ISBLANK(AI1618),"",Short1[[#This Row],[Adj Close]]/AI1618-1)</f>
        <v/>
      </c>
      <c r="AK1617" s="29">
        <v>33063</v>
      </c>
      <c r="AM1617" s="33" t="str">
        <f>IF(ISBLANK(AL1618),"",Short2[[#This Row],[Adj Close]]/AL1618-1)</f>
        <v/>
      </c>
    </row>
    <row r="1618" spans="1:39" x14ac:dyDescent="0.25">
      <c r="A1618" s="37">
        <v>33056</v>
      </c>
      <c r="B1618" s="39">
        <v>358.42001299999998</v>
      </c>
      <c r="C1618" s="36">
        <f>IF(ISBLANK(B1619), "", GSPC[[#This Row],[Adj Close]]/B1619-1)</f>
        <v>1.1173230889072183E-3</v>
      </c>
      <c r="D1618" s="37">
        <v>33056</v>
      </c>
      <c r="E1618"/>
      <c r="F1618" s="36" t="str">
        <f>IF(ISBLANK(E1619), "", Long0[[#This Row],[Adj Close]]/E1619-1)</f>
        <v/>
      </c>
      <c r="J1618" s="37">
        <v>33056</v>
      </c>
      <c r="K1618"/>
      <c r="L1618" s="36" t="str">
        <f>IF(ISBLANK(K1619),"",Long2[[#This Row],[Adj Close]]/K1619-1)</f>
        <v/>
      </c>
      <c r="M1618" s="29">
        <v>33056</v>
      </c>
      <c r="O1618" s="33" t="str">
        <f>IF(ISBLANK(N1619),"",Long3[[#This Row],[Adj Close]]/N1619-1)</f>
        <v/>
      </c>
      <c r="AH1618" s="37">
        <v>33056</v>
      </c>
      <c r="AJ1618" s="36" t="str">
        <f>IF(ISBLANK(AI1619),"",Short1[[#This Row],[Adj Close]]/AI1619-1)</f>
        <v/>
      </c>
      <c r="AK1618" s="29">
        <v>33056</v>
      </c>
      <c r="AM1618" s="33" t="str">
        <f>IF(ISBLANK(AL1619),"",Short2[[#This Row],[Adj Close]]/AL1619-1)</f>
        <v/>
      </c>
    </row>
    <row r="1619" spans="1:39" x14ac:dyDescent="0.25">
      <c r="A1619" s="37">
        <v>33049</v>
      </c>
      <c r="B1619" s="39">
        <v>358.01998900000001</v>
      </c>
      <c r="C1619" s="36">
        <f>IF(ISBLANK(B1620), "", GSPC[[#This Row],[Adj Close]]/B1620-1)</f>
        <v>7.2869370931225586E-3</v>
      </c>
      <c r="D1619" s="37">
        <v>33049</v>
      </c>
      <c r="E1619"/>
      <c r="F1619" s="36" t="str">
        <f>IF(ISBLANK(E1620), "", Long0[[#This Row],[Adj Close]]/E1620-1)</f>
        <v/>
      </c>
      <c r="J1619" s="37">
        <v>33049</v>
      </c>
      <c r="K1619"/>
      <c r="L1619" s="36" t="str">
        <f>IF(ISBLANK(K1620),"",Long2[[#This Row],[Adj Close]]/K1620-1)</f>
        <v/>
      </c>
      <c r="M1619" s="29">
        <v>33049</v>
      </c>
      <c r="O1619" s="33" t="str">
        <f>IF(ISBLANK(N1620),"",Long3[[#This Row],[Adj Close]]/N1620-1)</f>
        <v/>
      </c>
      <c r="AH1619" s="37">
        <v>33049</v>
      </c>
      <c r="AJ1619" s="36" t="str">
        <f>IF(ISBLANK(AI1620),"",Short1[[#This Row],[Adj Close]]/AI1620-1)</f>
        <v/>
      </c>
      <c r="AK1619" s="29">
        <v>33049</v>
      </c>
      <c r="AM1619" s="33" t="str">
        <f>IF(ISBLANK(AL1620),"",Short2[[#This Row],[Adj Close]]/AL1620-1)</f>
        <v/>
      </c>
    </row>
    <row r="1620" spans="1:39" x14ac:dyDescent="0.25">
      <c r="A1620" s="37">
        <v>33042</v>
      </c>
      <c r="B1620" s="39">
        <v>355.42999300000002</v>
      </c>
      <c r="C1620" s="36">
        <f>IF(ISBLANK(B1621), "", GSPC[[#This Row],[Adj Close]]/B1621-1)</f>
        <v>-2.0611200897068693E-2</v>
      </c>
      <c r="D1620" s="37">
        <v>33042</v>
      </c>
      <c r="E1620"/>
      <c r="F1620" s="36" t="str">
        <f>IF(ISBLANK(E1621), "", Long0[[#This Row],[Adj Close]]/E1621-1)</f>
        <v/>
      </c>
      <c r="J1620" s="37">
        <v>33042</v>
      </c>
      <c r="K1620"/>
      <c r="L1620" s="36" t="str">
        <f>IF(ISBLANK(K1621),"",Long2[[#This Row],[Adj Close]]/K1621-1)</f>
        <v/>
      </c>
      <c r="M1620" s="29">
        <v>33042</v>
      </c>
      <c r="O1620" s="33" t="str">
        <f>IF(ISBLANK(N1621),"",Long3[[#This Row],[Adj Close]]/N1621-1)</f>
        <v/>
      </c>
      <c r="AH1620" s="37">
        <v>33042</v>
      </c>
      <c r="AJ1620" s="36" t="str">
        <f>IF(ISBLANK(AI1621),"",Short1[[#This Row],[Adj Close]]/AI1621-1)</f>
        <v/>
      </c>
      <c r="AK1620" s="29">
        <v>33042</v>
      </c>
      <c r="AM1620" s="33" t="str">
        <f>IF(ISBLANK(AL1621),"",Short2[[#This Row],[Adj Close]]/AL1621-1)</f>
        <v/>
      </c>
    </row>
    <row r="1621" spans="1:39" x14ac:dyDescent="0.25">
      <c r="A1621" s="37">
        <v>33035</v>
      </c>
      <c r="B1621" s="39">
        <v>362.91000400000001</v>
      </c>
      <c r="C1621" s="36">
        <f>IF(ISBLANK(B1622), "", GSPC[[#This Row],[Adj Close]]/B1622-1)</f>
        <v>1.170865909893215E-2</v>
      </c>
      <c r="D1621" s="37">
        <v>33035</v>
      </c>
      <c r="E1621"/>
      <c r="F1621" s="36" t="str">
        <f>IF(ISBLANK(E1622), "", Long0[[#This Row],[Adj Close]]/E1622-1)</f>
        <v/>
      </c>
      <c r="J1621" s="37">
        <v>33035</v>
      </c>
      <c r="K1621"/>
      <c r="L1621" s="36" t="str">
        <f>IF(ISBLANK(K1622),"",Long2[[#This Row],[Adj Close]]/K1622-1)</f>
        <v/>
      </c>
      <c r="M1621" s="29">
        <v>33035</v>
      </c>
      <c r="O1621" s="33" t="str">
        <f>IF(ISBLANK(N1622),"",Long3[[#This Row],[Adj Close]]/N1622-1)</f>
        <v/>
      </c>
      <c r="AH1621" s="37">
        <v>33035</v>
      </c>
      <c r="AJ1621" s="36" t="str">
        <f>IF(ISBLANK(AI1622),"",Short1[[#This Row],[Adj Close]]/AI1622-1)</f>
        <v/>
      </c>
      <c r="AK1621" s="29">
        <v>33035</v>
      </c>
      <c r="AM1621" s="33" t="str">
        <f>IF(ISBLANK(AL1622),"",Short2[[#This Row],[Adj Close]]/AL1622-1)</f>
        <v/>
      </c>
    </row>
    <row r="1622" spans="1:39" x14ac:dyDescent="0.25">
      <c r="A1622" s="37">
        <v>33028</v>
      </c>
      <c r="B1622" s="39">
        <v>358.709991</v>
      </c>
      <c r="C1622" s="36">
        <f>IF(ISBLANK(B1623), "", GSPC[[#This Row],[Adj Close]]/B1623-1)</f>
        <v>-1.2253587815248546E-2</v>
      </c>
      <c r="D1622" s="37">
        <v>33028</v>
      </c>
      <c r="E1622"/>
      <c r="F1622" s="36" t="str">
        <f>IF(ISBLANK(E1623), "", Long0[[#This Row],[Adj Close]]/E1623-1)</f>
        <v/>
      </c>
      <c r="J1622" s="37">
        <v>33028</v>
      </c>
      <c r="K1622"/>
      <c r="L1622" s="36" t="str">
        <f>IF(ISBLANK(K1623),"",Long2[[#This Row],[Adj Close]]/K1623-1)</f>
        <v/>
      </c>
      <c r="M1622" s="29">
        <v>33028</v>
      </c>
      <c r="O1622" s="33" t="str">
        <f>IF(ISBLANK(N1623),"",Long3[[#This Row],[Adj Close]]/N1623-1)</f>
        <v/>
      </c>
      <c r="AH1622" s="37">
        <v>33028</v>
      </c>
      <c r="AJ1622" s="36" t="str">
        <f>IF(ISBLANK(AI1623),"",Short1[[#This Row],[Adj Close]]/AI1623-1)</f>
        <v/>
      </c>
      <c r="AK1622" s="29">
        <v>33028</v>
      </c>
      <c r="AM1622" s="33" t="str">
        <f>IF(ISBLANK(AL1623),"",Short2[[#This Row],[Adj Close]]/AL1623-1)</f>
        <v/>
      </c>
    </row>
    <row r="1623" spans="1:39" x14ac:dyDescent="0.25">
      <c r="A1623" s="37">
        <v>33021</v>
      </c>
      <c r="B1623" s="39">
        <v>363.16000400000001</v>
      </c>
      <c r="C1623" s="36">
        <f>IF(ISBLANK(B1624), "", GSPC[[#This Row],[Adj Close]]/B1624-1)</f>
        <v>2.4197691112217257E-2</v>
      </c>
      <c r="D1623" s="37">
        <v>33021</v>
      </c>
      <c r="E1623"/>
      <c r="F1623" s="36" t="str">
        <f>IF(ISBLANK(E1624), "", Long0[[#This Row],[Adj Close]]/E1624-1)</f>
        <v/>
      </c>
      <c r="J1623" s="37">
        <v>33021</v>
      </c>
      <c r="K1623"/>
      <c r="L1623" s="36" t="str">
        <f>IF(ISBLANK(K1624),"",Long2[[#This Row],[Adj Close]]/K1624-1)</f>
        <v/>
      </c>
      <c r="M1623" s="29">
        <v>33021</v>
      </c>
      <c r="O1623" s="33" t="str">
        <f>IF(ISBLANK(N1624),"",Long3[[#This Row],[Adj Close]]/N1624-1)</f>
        <v/>
      </c>
      <c r="AH1623" s="37">
        <v>33021</v>
      </c>
      <c r="AJ1623" s="36" t="str">
        <f>IF(ISBLANK(AI1624),"",Short1[[#This Row],[Adj Close]]/AI1624-1)</f>
        <v/>
      </c>
      <c r="AK1623" s="29">
        <v>33021</v>
      </c>
      <c r="AM1623" s="33" t="str">
        <f>IF(ISBLANK(AL1624),"",Short2[[#This Row],[Adj Close]]/AL1624-1)</f>
        <v/>
      </c>
    </row>
    <row r="1624" spans="1:39" x14ac:dyDescent="0.25">
      <c r="A1624" s="37">
        <v>33014</v>
      </c>
      <c r="B1624" s="39">
        <v>354.57998700000002</v>
      </c>
      <c r="C1624" s="36">
        <f>IF(ISBLANK(B1625), "", GSPC[[#This Row],[Adj Close]]/B1625-1)</f>
        <v>-1.6926459920207915E-4</v>
      </c>
      <c r="D1624" s="37">
        <v>33014</v>
      </c>
      <c r="E1624"/>
      <c r="F1624" s="36" t="str">
        <f>IF(ISBLANK(E1625), "", Long0[[#This Row],[Adj Close]]/E1625-1)</f>
        <v/>
      </c>
      <c r="J1624" s="37">
        <v>33014</v>
      </c>
      <c r="K1624"/>
      <c r="L1624" s="36" t="str">
        <f>IF(ISBLANK(K1625),"",Long2[[#This Row],[Adj Close]]/K1625-1)</f>
        <v/>
      </c>
      <c r="M1624" s="29">
        <v>33014</v>
      </c>
      <c r="O1624" s="33" t="str">
        <f>IF(ISBLANK(N1625),"",Long3[[#This Row],[Adj Close]]/N1625-1)</f>
        <v/>
      </c>
      <c r="AH1624" s="37">
        <v>33014</v>
      </c>
      <c r="AJ1624" s="36" t="str">
        <f>IF(ISBLANK(AI1625),"",Short1[[#This Row],[Adj Close]]/AI1625-1)</f>
        <v/>
      </c>
      <c r="AK1624" s="29">
        <v>33014</v>
      </c>
      <c r="AM1624" s="33" t="str">
        <f>IF(ISBLANK(AL1625),"",Short2[[#This Row],[Adj Close]]/AL1625-1)</f>
        <v/>
      </c>
    </row>
    <row r="1625" spans="1:39" x14ac:dyDescent="0.25">
      <c r="A1625" s="37">
        <v>33007</v>
      </c>
      <c r="B1625" s="39">
        <v>354.64001500000001</v>
      </c>
      <c r="C1625" s="36">
        <f>IF(ISBLANK(B1626), "", GSPC[[#This Row],[Adj Close]]/B1626-1)</f>
        <v>7.5000426136364595E-3</v>
      </c>
      <c r="D1625" s="37">
        <v>33007</v>
      </c>
      <c r="E1625"/>
      <c r="F1625" s="36" t="str">
        <f>IF(ISBLANK(E1626), "", Long0[[#This Row],[Adj Close]]/E1626-1)</f>
        <v/>
      </c>
      <c r="J1625" s="37">
        <v>33007</v>
      </c>
      <c r="K1625"/>
      <c r="L1625" s="36" t="str">
        <f>IF(ISBLANK(K1626),"",Long2[[#This Row],[Adj Close]]/K1626-1)</f>
        <v/>
      </c>
      <c r="M1625" s="29">
        <v>33007</v>
      </c>
      <c r="O1625" s="33" t="str">
        <f>IF(ISBLANK(N1626),"",Long3[[#This Row],[Adj Close]]/N1626-1)</f>
        <v/>
      </c>
      <c r="AH1625" s="37">
        <v>33007</v>
      </c>
      <c r="AJ1625" s="36" t="str">
        <f>IF(ISBLANK(AI1626),"",Short1[[#This Row],[Adj Close]]/AI1626-1)</f>
        <v/>
      </c>
      <c r="AK1625" s="29">
        <v>33007</v>
      </c>
      <c r="AM1625" s="33" t="str">
        <f>IF(ISBLANK(AL1626),"",Short2[[#This Row],[Adj Close]]/AL1626-1)</f>
        <v/>
      </c>
    </row>
    <row r="1626" spans="1:39" x14ac:dyDescent="0.25">
      <c r="A1626" s="37">
        <v>33000</v>
      </c>
      <c r="B1626" s="39">
        <v>352</v>
      </c>
      <c r="C1626" s="36">
        <f>IF(ISBLANK(B1627), "", GSPC[[#This Row],[Adj Close]]/B1627-1)</f>
        <v>4.0219818542813757E-2</v>
      </c>
      <c r="D1626" s="37">
        <v>33000</v>
      </c>
      <c r="E1626"/>
      <c r="F1626" s="36" t="str">
        <f>IF(ISBLANK(E1627), "", Long0[[#This Row],[Adj Close]]/E1627-1)</f>
        <v/>
      </c>
      <c r="J1626" s="37">
        <v>33000</v>
      </c>
      <c r="K1626"/>
      <c r="L1626" s="36" t="str">
        <f>IF(ISBLANK(K1627),"",Long2[[#This Row],[Adj Close]]/K1627-1)</f>
        <v/>
      </c>
      <c r="M1626" s="29">
        <v>33000</v>
      </c>
      <c r="O1626" s="33" t="str">
        <f>IF(ISBLANK(N1627),"",Long3[[#This Row],[Adj Close]]/N1627-1)</f>
        <v/>
      </c>
      <c r="AH1626" s="37">
        <v>33000</v>
      </c>
      <c r="AJ1626" s="36" t="str">
        <f>IF(ISBLANK(AI1627),"",Short1[[#This Row],[Adj Close]]/AI1627-1)</f>
        <v/>
      </c>
      <c r="AK1626" s="29">
        <v>33000</v>
      </c>
      <c r="AM1626" s="33" t="str">
        <f>IF(ISBLANK(AL1627),"",Short2[[#This Row],[Adj Close]]/AL1627-1)</f>
        <v/>
      </c>
    </row>
    <row r="1627" spans="1:39" x14ac:dyDescent="0.25">
      <c r="A1627" s="37">
        <v>32993</v>
      </c>
      <c r="B1627" s="39">
        <v>338.39001500000001</v>
      </c>
      <c r="C1627" s="36">
        <f>IF(ISBLANK(B1628), "", GSPC[[#This Row],[Adj Close]]/B1628-1)</f>
        <v>2.8197351715111285E-2</v>
      </c>
      <c r="D1627" s="37">
        <v>32993</v>
      </c>
      <c r="E1627"/>
      <c r="F1627" s="36" t="str">
        <f>IF(ISBLANK(E1628), "", Long0[[#This Row],[Adj Close]]/E1628-1)</f>
        <v/>
      </c>
      <c r="J1627" s="37">
        <v>32993</v>
      </c>
      <c r="K1627"/>
      <c r="L1627" s="36" t="str">
        <f>IF(ISBLANK(K1628),"",Long2[[#This Row],[Adj Close]]/K1628-1)</f>
        <v/>
      </c>
      <c r="M1627" s="29">
        <v>32993</v>
      </c>
      <c r="O1627" s="33" t="str">
        <f>IF(ISBLANK(N1628),"",Long3[[#This Row],[Adj Close]]/N1628-1)</f>
        <v/>
      </c>
      <c r="AH1627" s="37">
        <v>32993</v>
      </c>
      <c r="AJ1627" s="36" t="str">
        <f>IF(ISBLANK(AI1628),"",Short1[[#This Row],[Adj Close]]/AI1628-1)</f>
        <v/>
      </c>
      <c r="AK1627" s="29">
        <v>32993</v>
      </c>
      <c r="AM1627" s="33" t="str">
        <f>IF(ISBLANK(AL1628),"",Short2[[#This Row],[Adj Close]]/AL1628-1)</f>
        <v/>
      </c>
    </row>
    <row r="1628" spans="1:39" x14ac:dyDescent="0.25">
      <c r="A1628" s="37">
        <v>32986</v>
      </c>
      <c r="B1628" s="39">
        <v>329.10998499999999</v>
      </c>
      <c r="C1628" s="36">
        <f>IF(ISBLANK(B1629), "", GSPC[[#This Row],[Adj Close]]/B1629-1)</f>
        <v>-1.7933904540670675E-2</v>
      </c>
      <c r="D1628" s="37">
        <v>32986</v>
      </c>
      <c r="E1628"/>
      <c r="F1628" s="36" t="str">
        <f>IF(ISBLANK(E1629), "", Long0[[#This Row],[Adj Close]]/E1629-1)</f>
        <v/>
      </c>
      <c r="J1628" s="37">
        <v>32986</v>
      </c>
      <c r="K1628"/>
      <c r="L1628" s="36" t="str">
        <f>IF(ISBLANK(K1629),"",Long2[[#This Row],[Adj Close]]/K1629-1)</f>
        <v/>
      </c>
      <c r="M1628" s="29">
        <v>32986</v>
      </c>
      <c r="O1628" s="33" t="str">
        <f>IF(ISBLANK(N1629),"",Long3[[#This Row],[Adj Close]]/N1629-1)</f>
        <v/>
      </c>
      <c r="AH1628" s="37">
        <v>32986</v>
      </c>
      <c r="AJ1628" s="36" t="str">
        <f>IF(ISBLANK(AI1629),"",Short1[[#This Row],[Adj Close]]/AI1629-1)</f>
        <v/>
      </c>
      <c r="AK1628" s="29">
        <v>32986</v>
      </c>
      <c r="AM1628" s="33" t="str">
        <f>IF(ISBLANK(AL1629),"",Short2[[#This Row],[Adj Close]]/AL1629-1)</f>
        <v/>
      </c>
    </row>
    <row r="1629" spans="1:39" x14ac:dyDescent="0.25">
      <c r="A1629" s="37">
        <v>32979</v>
      </c>
      <c r="B1629" s="39">
        <v>335.11999500000002</v>
      </c>
      <c r="C1629" s="36">
        <f>IF(ISBLANK(B1630), "", GSPC[[#This Row],[Adj Close]]/B1630-1)</f>
        <v>-2.6775864282695627E-2</v>
      </c>
      <c r="D1629" s="37">
        <v>32979</v>
      </c>
      <c r="E1629"/>
      <c r="F1629" s="36" t="str">
        <f>IF(ISBLANK(E1630), "", Long0[[#This Row],[Adj Close]]/E1630-1)</f>
        <v/>
      </c>
      <c r="J1629" s="37">
        <v>32979</v>
      </c>
      <c r="K1629"/>
      <c r="L1629" s="36" t="str">
        <f>IF(ISBLANK(K1630),"",Long2[[#This Row],[Adj Close]]/K1630-1)</f>
        <v/>
      </c>
      <c r="M1629" s="29">
        <v>32979</v>
      </c>
      <c r="O1629" s="33" t="str">
        <f>IF(ISBLANK(N1630),"",Long3[[#This Row],[Adj Close]]/N1630-1)</f>
        <v/>
      </c>
      <c r="AH1629" s="37">
        <v>32979</v>
      </c>
      <c r="AJ1629" s="36" t="str">
        <f>IF(ISBLANK(AI1630),"",Short1[[#This Row],[Adj Close]]/AI1630-1)</f>
        <v/>
      </c>
      <c r="AK1629" s="29">
        <v>32979</v>
      </c>
      <c r="AM1629" s="33" t="str">
        <f>IF(ISBLANK(AL1630),"",Short2[[#This Row],[Adj Close]]/AL1630-1)</f>
        <v/>
      </c>
    </row>
    <row r="1630" spans="1:39" x14ac:dyDescent="0.25">
      <c r="A1630" s="37">
        <v>32972</v>
      </c>
      <c r="B1630" s="39">
        <v>344.33999599999999</v>
      </c>
      <c r="C1630" s="36">
        <f>IF(ISBLANK(B1631), "", GSPC[[#This Row],[Adj Close]]/B1631-1)</f>
        <v>1.2526491304529319E-2</v>
      </c>
      <c r="D1630" s="37">
        <v>32972</v>
      </c>
      <c r="E1630"/>
      <c r="F1630" s="36" t="str">
        <f>IF(ISBLANK(E1631), "", Long0[[#This Row],[Adj Close]]/E1631-1)</f>
        <v/>
      </c>
      <c r="J1630" s="37">
        <v>32972</v>
      </c>
      <c r="K1630"/>
      <c r="L1630" s="36" t="str">
        <f>IF(ISBLANK(K1631),"",Long2[[#This Row],[Adj Close]]/K1631-1)</f>
        <v/>
      </c>
      <c r="M1630" s="29">
        <v>32972</v>
      </c>
      <c r="O1630" s="33" t="str">
        <f>IF(ISBLANK(N1631),"",Long3[[#This Row],[Adj Close]]/N1631-1)</f>
        <v/>
      </c>
      <c r="AH1630" s="37">
        <v>32972</v>
      </c>
      <c r="AJ1630" s="36" t="str">
        <f>IF(ISBLANK(AI1631),"",Short1[[#This Row],[Adj Close]]/AI1631-1)</f>
        <v/>
      </c>
      <c r="AK1630" s="29">
        <v>32972</v>
      </c>
      <c r="AM1630" s="33" t="str">
        <f>IF(ISBLANK(AL1631),"",Short2[[#This Row],[Adj Close]]/AL1631-1)</f>
        <v/>
      </c>
    </row>
    <row r="1631" spans="1:39" x14ac:dyDescent="0.25">
      <c r="A1631" s="37">
        <v>32965</v>
      </c>
      <c r="B1631" s="39">
        <v>340.07998700000002</v>
      </c>
      <c r="C1631" s="36">
        <f>IF(ISBLANK(B1632), "", GSPC[[#This Row],[Adj Close]]/B1632-1)</f>
        <v>4.1179325521101262E-4</v>
      </c>
      <c r="D1631" s="37">
        <v>32965</v>
      </c>
      <c r="E1631"/>
      <c r="F1631" s="36" t="str">
        <f>IF(ISBLANK(E1632), "", Long0[[#This Row],[Adj Close]]/E1632-1)</f>
        <v/>
      </c>
      <c r="J1631" s="37">
        <v>32965</v>
      </c>
      <c r="K1631"/>
      <c r="L1631" s="36" t="str">
        <f>IF(ISBLANK(K1632),"",Long2[[#This Row],[Adj Close]]/K1632-1)</f>
        <v/>
      </c>
      <c r="M1631" s="29">
        <v>32965</v>
      </c>
      <c r="O1631" s="33" t="str">
        <f>IF(ISBLANK(N1632),"",Long3[[#This Row],[Adj Close]]/N1632-1)</f>
        <v/>
      </c>
      <c r="AH1631" s="37">
        <v>32965</v>
      </c>
      <c r="AJ1631" s="36" t="str">
        <f>IF(ISBLANK(AI1632),"",Short1[[#This Row],[Adj Close]]/AI1632-1)</f>
        <v/>
      </c>
      <c r="AK1631" s="29">
        <v>32965</v>
      </c>
      <c r="AM1631" s="33" t="str">
        <f>IF(ISBLANK(AL1632),"",Short2[[#This Row],[Adj Close]]/AL1632-1)</f>
        <v/>
      </c>
    </row>
    <row r="1632" spans="1:39" x14ac:dyDescent="0.25">
      <c r="A1632" s="37">
        <v>32958</v>
      </c>
      <c r="B1632" s="39">
        <v>339.94000199999999</v>
      </c>
      <c r="C1632" s="36">
        <f>IF(ISBLANK(B1633), "", GSPC[[#This Row],[Adj Close]]/B1633-1)</f>
        <v>8.0659539527134783E-3</v>
      </c>
      <c r="D1632" s="37">
        <v>32958</v>
      </c>
      <c r="E1632"/>
      <c r="F1632" s="36" t="str">
        <f>IF(ISBLANK(E1633), "", Long0[[#This Row],[Adj Close]]/E1633-1)</f>
        <v/>
      </c>
      <c r="J1632" s="37">
        <v>32958</v>
      </c>
      <c r="K1632"/>
      <c r="L1632" s="36" t="str">
        <f>IF(ISBLANK(K1633),"",Long2[[#This Row],[Adj Close]]/K1633-1)</f>
        <v/>
      </c>
      <c r="M1632" s="29">
        <v>32958</v>
      </c>
      <c r="O1632" s="33" t="str">
        <f>IF(ISBLANK(N1633),"",Long3[[#This Row],[Adj Close]]/N1633-1)</f>
        <v/>
      </c>
      <c r="AH1632" s="37">
        <v>32958</v>
      </c>
      <c r="AJ1632" s="36" t="str">
        <f>IF(ISBLANK(AI1633),"",Short1[[#This Row],[Adj Close]]/AI1633-1)</f>
        <v/>
      </c>
      <c r="AK1632" s="29">
        <v>32958</v>
      </c>
      <c r="AM1632" s="33" t="str">
        <f>IF(ISBLANK(AL1633),"",Short2[[#This Row],[Adj Close]]/AL1633-1)</f>
        <v/>
      </c>
    </row>
    <row r="1633" spans="1:39" x14ac:dyDescent="0.25">
      <c r="A1633" s="37">
        <v>32951</v>
      </c>
      <c r="B1633" s="39">
        <v>337.22000100000002</v>
      </c>
      <c r="C1633" s="36">
        <f>IF(ISBLANK(B1634), "", GSPC[[#This Row],[Adj Close]]/B1634-1)</f>
        <v>-1.3717068658804066E-2</v>
      </c>
      <c r="D1633" s="37">
        <v>32951</v>
      </c>
      <c r="E1633"/>
      <c r="F1633" s="36" t="str">
        <f>IF(ISBLANK(E1634), "", Long0[[#This Row],[Adj Close]]/E1634-1)</f>
        <v/>
      </c>
      <c r="J1633" s="37">
        <v>32951</v>
      </c>
      <c r="K1633"/>
      <c r="L1633" s="36" t="str">
        <f>IF(ISBLANK(K1634),"",Long2[[#This Row],[Adj Close]]/K1634-1)</f>
        <v/>
      </c>
      <c r="M1633" s="29">
        <v>32951</v>
      </c>
      <c r="O1633" s="33" t="str">
        <f>IF(ISBLANK(N1634),"",Long3[[#This Row],[Adj Close]]/N1634-1)</f>
        <v/>
      </c>
      <c r="AH1633" s="37">
        <v>32951</v>
      </c>
      <c r="AJ1633" s="36" t="str">
        <f>IF(ISBLANK(AI1634),"",Short1[[#This Row],[Adj Close]]/AI1634-1)</f>
        <v/>
      </c>
      <c r="AK1633" s="29">
        <v>32951</v>
      </c>
      <c r="AM1633" s="33" t="str">
        <f>IF(ISBLANK(AL1634),"",Short2[[#This Row],[Adj Close]]/AL1634-1)</f>
        <v/>
      </c>
    </row>
    <row r="1634" spans="1:39" x14ac:dyDescent="0.25">
      <c r="A1634" s="37">
        <v>32944</v>
      </c>
      <c r="B1634" s="39">
        <v>341.91000400000001</v>
      </c>
      <c r="C1634" s="36">
        <f>IF(ISBLANK(B1635), "", GSPC[[#This Row],[Adj Close]]/B1635-1)</f>
        <v>1.177761986933179E-2</v>
      </c>
      <c r="D1634" s="37">
        <v>32944</v>
      </c>
      <c r="E1634"/>
      <c r="F1634" s="36" t="str">
        <f>IF(ISBLANK(E1635), "", Long0[[#This Row],[Adj Close]]/E1635-1)</f>
        <v/>
      </c>
      <c r="J1634" s="37">
        <v>32944</v>
      </c>
      <c r="K1634"/>
      <c r="L1634" s="36" t="str">
        <f>IF(ISBLANK(K1635),"",Long2[[#This Row],[Adj Close]]/K1635-1)</f>
        <v/>
      </c>
      <c r="M1634" s="29">
        <v>32944</v>
      </c>
      <c r="O1634" s="33" t="str">
        <f>IF(ISBLANK(N1635),"",Long3[[#This Row],[Adj Close]]/N1635-1)</f>
        <v/>
      </c>
      <c r="AH1634" s="37">
        <v>32944</v>
      </c>
      <c r="AJ1634" s="36" t="str">
        <f>IF(ISBLANK(AI1635),"",Short1[[#This Row],[Adj Close]]/AI1635-1)</f>
        <v/>
      </c>
      <c r="AK1634" s="29">
        <v>32944</v>
      </c>
      <c r="AM1634" s="33" t="str">
        <f>IF(ISBLANK(AL1635),"",Short2[[#This Row],[Adj Close]]/AL1635-1)</f>
        <v/>
      </c>
    </row>
    <row r="1635" spans="1:39" x14ac:dyDescent="0.25">
      <c r="A1635" s="37">
        <v>32937</v>
      </c>
      <c r="B1635" s="39">
        <v>337.92999300000002</v>
      </c>
      <c r="C1635" s="36">
        <f>IF(ISBLANK(B1636), "", GSPC[[#This Row],[Adj Close]]/B1636-1)</f>
        <v>7.1227988791049412E-3</v>
      </c>
      <c r="D1635" s="37">
        <v>32937</v>
      </c>
      <c r="E1635"/>
      <c r="F1635" s="36" t="str">
        <f>IF(ISBLANK(E1636), "", Long0[[#This Row],[Adj Close]]/E1636-1)</f>
        <v/>
      </c>
      <c r="J1635" s="37">
        <v>32937</v>
      </c>
      <c r="K1635"/>
      <c r="L1635" s="36" t="str">
        <f>IF(ISBLANK(K1636),"",Long2[[#This Row],[Adj Close]]/K1636-1)</f>
        <v/>
      </c>
      <c r="M1635" s="29">
        <v>32937</v>
      </c>
      <c r="O1635" s="33" t="str">
        <f>IF(ISBLANK(N1636),"",Long3[[#This Row],[Adj Close]]/N1636-1)</f>
        <v/>
      </c>
      <c r="AH1635" s="37">
        <v>32937</v>
      </c>
      <c r="AJ1635" s="36" t="str">
        <f>IF(ISBLANK(AI1636),"",Short1[[#This Row],[Adj Close]]/AI1636-1)</f>
        <v/>
      </c>
      <c r="AK1635" s="29">
        <v>32937</v>
      </c>
      <c r="AM1635" s="33" t="str">
        <f>IF(ISBLANK(AL1636),"",Short2[[#This Row],[Adj Close]]/AL1636-1)</f>
        <v/>
      </c>
    </row>
    <row r="1636" spans="1:39" x14ac:dyDescent="0.25">
      <c r="A1636" s="37">
        <v>32930</v>
      </c>
      <c r="B1636" s="39">
        <v>335.540009</v>
      </c>
      <c r="C1636" s="36">
        <f>IF(ISBLANK(B1637), "", GSPC[[#This Row],[Adj Close]]/B1637-1)</f>
        <v>3.5138100295630359E-2</v>
      </c>
      <c r="D1636" s="37">
        <v>32930</v>
      </c>
      <c r="E1636"/>
      <c r="F1636" s="36" t="str">
        <f>IF(ISBLANK(E1637), "", Long0[[#This Row],[Adj Close]]/E1637-1)</f>
        <v/>
      </c>
      <c r="J1636" s="37">
        <v>32930</v>
      </c>
      <c r="K1636"/>
      <c r="L1636" s="36" t="str">
        <f>IF(ISBLANK(K1637),"",Long2[[#This Row],[Adj Close]]/K1637-1)</f>
        <v/>
      </c>
      <c r="M1636" s="29">
        <v>32930</v>
      </c>
      <c r="O1636" s="33" t="str">
        <f>IF(ISBLANK(N1637),"",Long3[[#This Row],[Adj Close]]/N1637-1)</f>
        <v/>
      </c>
      <c r="AH1636" s="37">
        <v>32930</v>
      </c>
      <c r="AJ1636" s="36" t="str">
        <f>IF(ISBLANK(AI1637),"",Short1[[#This Row],[Adj Close]]/AI1637-1)</f>
        <v/>
      </c>
      <c r="AK1636" s="29">
        <v>32930</v>
      </c>
      <c r="AM1636" s="33" t="str">
        <f>IF(ISBLANK(AL1637),"",Short2[[#This Row],[Adj Close]]/AL1637-1)</f>
        <v/>
      </c>
    </row>
    <row r="1637" spans="1:39" x14ac:dyDescent="0.25">
      <c r="A1637" s="37">
        <v>32923</v>
      </c>
      <c r="B1637" s="39">
        <v>324.14999399999999</v>
      </c>
      <c r="C1637" s="36">
        <f>IF(ISBLANK(B1638), "", GSPC[[#This Row],[Adj Close]]/B1638-1)</f>
        <v>-2.575741456552838E-2</v>
      </c>
      <c r="D1637" s="37">
        <v>32923</v>
      </c>
      <c r="E1637"/>
      <c r="F1637" s="36" t="str">
        <f>IF(ISBLANK(E1638), "", Long0[[#This Row],[Adj Close]]/E1638-1)</f>
        <v/>
      </c>
      <c r="J1637" s="37">
        <v>32923</v>
      </c>
      <c r="K1637"/>
      <c r="L1637" s="36" t="str">
        <f>IF(ISBLANK(K1638),"",Long2[[#This Row],[Adj Close]]/K1638-1)</f>
        <v/>
      </c>
      <c r="M1637" s="29">
        <v>32923</v>
      </c>
      <c r="O1637" s="33" t="str">
        <f>IF(ISBLANK(N1638),"",Long3[[#This Row],[Adj Close]]/N1638-1)</f>
        <v/>
      </c>
      <c r="AH1637" s="37">
        <v>32923</v>
      </c>
      <c r="AJ1637" s="36" t="str">
        <f>IF(ISBLANK(AI1638),"",Short1[[#This Row],[Adj Close]]/AI1638-1)</f>
        <v/>
      </c>
      <c r="AK1637" s="29">
        <v>32923</v>
      </c>
      <c r="AM1637" s="33" t="str">
        <f>IF(ISBLANK(AL1638),"",Short2[[#This Row],[Adj Close]]/AL1638-1)</f>
        <v/>
      </c>
    </row>
    <row r="1638" spans="1:39" x14ac:dyDescent="0.25">
      <c r="A1638" s="37">
        <v>32916</v>
      </c>
      <c r="B1638" s="39">
        <v>332.72000100000002</v>
      </c>
      <c r="C1638" s="36">
        <f>IF(ISBLANK(B1639), "", GSPC[[#This Row],[Adj Close]]/B1639-1)</f>
        <v>-2.6976620511010019E-3</v>
      </c>
      <c r="D1638" s="37">
        <v>32916</v>
      </c>
      <c r="E1638"/>
      <c r="F1638" s="36" t="str">
        <f>IF(ISBLANK(E1639), "", Long0[[#This Row],[Adj Close]]/E1639-1)</f>
        <v/>
      </c>
      <c r="J1638" s="37">
        <v>32916</v>
      </c>
      <c r="K1638"/>
      <c r="L1638" s="36" t="str">
        <f>IF(ISBLANK(K1639),"",Long2[[#This Row],[Adj Close]]/K1639-1)</f>
        <v/>
      </c>
      <c r="M1638" s="29">
        <v>32916</v>
      </c>
      <c r="O1638" s="33" t="str">
        <f>IF(ISBLANK(N1639),"",Long3[[#This Row],[Adj Close]]/N1639-1)</f>
        <v/>
      </c>
      <c r="AH1638" s="37">
        <v>32916</v>
      </c>
      <c r="AJ1638" s="36" t="str">
        <f>IF(ISBLANK(AI1639),"",Short1[[#This Row],[Adj Close]]/AI1639-1)</f>
        <v/>
      </c>
      <c r="AK1638" s="29">
        <v>32916</v>
      </c>
      <c r="AM1638" s="33" t="str">
        <f>IF(ISBLANK(AL1639),"",Short2[[#This Row],[Adj Close]]/AL1639-1)</f>
        <v/>
      </c>
    </row>
    <row r="1639" spans="1:39" x14ac:dyDescent="0.25">
      <c r="A1639" s="37">
        <v>32909</v>
      </c>
      <c r="B1639" s="39">
        <v>333.61999500000002</v>
      </c>
      <c r="C1639" s="36">
        <f>IF(ISBLANK(B1640), "", GSPC[[#This Row],[Adj Close]]/B1640-1)</f>
        <v>8.1590169646224009E-3</v>
      </c>
      <c r="D1639" s="37">
        <v>32909</v>
      </c>
      <c r="E1639"/>
      <c r="F1639" s="36" t="str">
        <f>IF(ISBLANK(E1640), "", Long0[[#This Row],[Adj Close]]/E1640-1)</f>
        <v/>
      </c>
      <c r="J1639" s="37">
        <v>32909</v>
      </c>
      <c r="K1639"/>
      <c r="L1639" s="36" t="str">
        <f>IF(ISBLANK(K1640),"",Long2[[#This Row],[Adj Close]]/K1640-1)</f>
        <v/>
      </c>
      <c r="M1639" s="29">
        <v>32909</v>
      </c>
      <c r="O1639" s="33" t="str">
        <f>IF(ISBLANK(N1640),"",Long3[[#This Row],[Adj Close]]/N1640-1)</f>
        <v/>
      </c>
      <c r="AH1639" s="37">
        <v>32909</v>
      </c>
      <c r="AJ1639" s="36" t="str">
        <f>IF(ISBLANK(AI1640),"",Short1[[#This Row],[Adj Close]]/AI1640-1)</f>
        <v/>
      </c>
      <c r="AK1639" s="29">
        <v>32909</v>
      </c>
      <c r="AM1639" s="33" t="str">
        <f>IF(ISBLANK(AL1640),"",Short2[[#This Row],[Adj Close]]/AL1640-1)</f>
        <v/>
      </c>
    </row>
    <row r="1640" spans="1:39" x14ac:dyDescent="0.25">
      <c r="A1640" s="37">
        <v>32902</v>
      </c>
      <c r="B1640" s="39">
        <v>330.92001299999998</v>
      </c>
      <c r="C1640" s="36">
        <f>IF(ISBLANK(B1641), "", GSPC[[#This Row],[Adj Close]]/B1641-1)</f>
        <v>1.571523998951152E-2</v>
      </c>
      <c r="D1640" s="37">
        <v>32902</v>
      </c>
      <c r="E1640"/>
      <c r="F1640" s="36" t="str">
        <f>IF(ISBLANK(E1641), "", Long0[[#This Row],[Adj Close]]/E1641-1)</f>
        <v/>
      </c>
      <c r="J1640" s="37">
        <v>32902</v>
      </c>
      <c r="K1640"/>
      <c r="L1640" s="36" t="str">
        <f>IF(ISBLANK(K1641),"",Long2[[#This Row],[Adj Close]]/K1641-1)</f>
        <v/>
      </c>
      <c r="M1640" s="29">
        <v>32902</v>
      </c>
      <c r="O1640" s="33" t="str">
        <f>IF(ISBLANK(N1641),"",Long3[[#This Row],[Adj Close]]/N1641-1)</f>
        <v/>
      </c>
      <c r="AH1640" s="37">
        <v>32902</v>
      </c>
      <c r="AJ1640" s="36" t="str">
        <f>IF(ISBLANK(AI1641),"",Short1[[#This Row],[Adj Close]]/AI1641-1)</f>
        <v/>
      </c>
      <c r="AK1640" s="29">
        <v>32902</v>
      </c>
      <c r="AM1640" s="33" t="str">
        <f>IF(ISBLANK(AL1641),"",Short2[[#This Row],[Adj Close]]/AL1641-1)</f>
        <v/>
      </c>
    </row>
    <row r="1641" spans="1:39" x14ac:dyDescent="0.25">
      <c r="A1641" s="37">
        <v>32895</v>
      </c>
      <c r="B1641" s="39">
        <v>325.79998799999998</v>
      </c>
      <c r="C1641" s="36">
        <f>IF(ISBLANK(B1642), "", GSPC[[#This Row],[Adj Close]]/B1642-1)</f>
        <v>-3.936313205419073E-2</v>
      </c>
      <c r="D1641" s="37">
        <v>32895</v>
      </c>
      <c r="E1641"/>
      <c r="F1641" s="36" t="str">
        <f>IF(ISBLANK(E1642), "", Long0[[#This Row],[Adj Close]]/E1642-1)</f>
        <v/>
      </c>
      <c r="J1641" s="37">
        <v>32895</v>
      </c>
      <c r="K1641"/>
      <c r="L1641" s="36" t="str">
        <f>IF(ISBLANK(K1642),"",Long2[[#This Row],[Adj Close]]/K1642-1)</f>
        <v/>
      </c>
      <c r="M1641" s="29">
        <v>32895</v>
      </c>
      <c r="O1641" s="33" t="str">
        <f>IF(ISBLANK(N1642),"",Long3[[#This Row],[Adj Close]]/N1642-1)</f>
        <v/>
      </c>
      <c r="AH1641" s="37">
        <v>32895</v>
      </c>
      <c r="AJ1641" s="36" t="str">
        <f>IF(ISBLANK(AI1642),"",Short1[[#This Row],[Adj Close]]/AI1642-1)</f>
        <v/>
      </c>
      <c r="AK1641" s="29">
        <v>32895</v>
      </c>
      <c r="AM1641" s="33" t="str">
        <f>IF(ISBLANK(AL1642),"",Short2[[#This Row],[Adj Close]]/AL1642-1)</f>
        <v/>
      </c>
    </row>
    <row r="1642" spans="1:39" x14ac:dyDescent="0.25">
      <c r="A1642" s="37">
        <v>32888</v>
      </c>
      <c r="B1642" s="39">
        <v>339.14999399999999</v>
      </c>
      <c r="C1642" s="36">
        <f>IF(ISBLANK(B1643), "", GSPC[[#This Row],[Adj Close]]/B1643-1)</f>
        <v>-2.2945871681291363E-3</v>
      </c>
      <c r="D1642" s="37">
        <v>32888</v>
      </c>
      <c r="E1642"/>
      <c r="F1642" s="36" t="str">
        <f>IF(ISBLANK(E1643), "", Long0[[#This Row],[Adj Close]]/E1643-1)</f>
        <v/>
      </c>
      <c r="J1642" s="37">
        <v>32888</v>
      </c>
      <c r="K1642"/>
      <c r="L1642" s="36" t="str">
        <f>IF(ISBLANK(K1643),"",Long2[[#This Row],[Adj Close]]/K1643-1)</f>
        <v/>
      </c>
      <c r="M1642" s="29">
        <v>32888</v>
      </c>
      <c r="O1642" s="33" t="str">
        <f>IF(ISBLANK(N1643),"",Long3[[#This Row],[Adj Close]]/N1643-1)</f>
        <v/>
      </c>
      <c r="AH1642" s="37">
        <v>32888</v>
      </c>
      <c r="AJ1642" s="36" t="str">
        <f>IF(ISBLANK(AI1643),"",Short1[[#This Row],[Adj Close]]/AI1643-1)</f>
        <v/>
      </c>
      <c r="AK1642" s="29">
        <v>32888</v>
      </c>
      <c r="AM1642" s="33" t="str">
        <f>IF(ISBLANK(AL1643),"",Short2[[#This Row],[Adj Close]]/AL1643-1)</f>
        <v/>
      </c>
    </row>
    <row r="1643" spans="1:39" x14ac:dyDescent="0.25">
      <c r="A1643" s="37">
        <v>32881</v>
      </c>
      <c r="B1643" s="39">
        <v>339.92999300000002</v>
      </c>
      <c r="C1643" s="36">
        <f>IF(ISBLANK(B1644), "", GSPC[[#This Row],[Adj Close]]/B1644-1)</f>
        <v>-3.4838212895915488E-2</v>
      </c>
      <c r="D1643" s="37">
        <v>32881</v>
      </c>
      <c r="E1643"/>
      <c r="F1643" s="36" t="str">
        <f>IF(ISBLANK(E1644), "", Long0[[#This Row],[Adj Close]]/E1644-1)</f>
        <v/>
      </c>
      <c r="J1643" s="37">
        <v>32881</v>
      </c>
      <c r="K1643"/>
      <c r="L1643" s="36" t="str">
        <f>IF(ISBLANK(K1644),"",Long2[[#This Row],[Adj Close]]/K1644-1)</f>
        <v/>
      </c>
      <c r="M1643" s="29">
        <v>32881</v>
      </c>
      <c r="O1643" s="33" t="str">
        <f>IF(ISBLANK(N1644),"",Long3[[#This Row],[Adj Close]]/N1644-1)</f>
        <v/>
      </c>
      <c r="AH1643" s="37">
        <v>32881</v>
      </c>
      <c r="AJ1643" s="36" t="str">
        <f>IF(ISBLANK(AI1644),"",Short1[[#This Row],[Adj Close]]/AI1644-1)</f>
        <v/>
      </c>
      <c r="AK1643" s="29">
        <v>32881</v>
      </c>
      <c r="AM1643" s="33" t="str">
        <f>IF(ISBLANK(AL1644),"",Short2[[#This Row],[Adj Close]]/AL1644-1)</f>
        <v/>
      </c>
    </row>
    <row r="1644" spans="1:39" x14ac:dyDescent="0.25">
      <c r="A1644" s="37">
        <v>32874</v>
      </c>
      <c r="B1644" s="39">
        <v>352.20001200000002</v>
      </c>
      <c r="C1644" s="36">
        <f>IF(ISBLANK(B1645), "", GSPC[[#This Row],[Adj Close]]/B1645-1)</f>
        <v>-3.3955348624028492E-3</v>
      </c>
      <c r="D1644" s="37">
        <v>32874</v>
      </c>
      <c r="E1644"/>
      <c r="F1644" s="36" t="str">
        <f>IF(ISBLANK(E1645), "", Long0[[#This Row],[Adj Close]]/E1645-1)</f>
        <v/>
      </c>
      <c r="J1644" s="37">
        <v>32874</v>
      </c>
      <c r="K1644"/>
      <c r="L1644" s="36" t="str">
        <f>IF(ISBLANK(K1645),"",Long2[[#This Row],[Adj Close]]/K1645-1)</f>
        <v/>
      </c>
      <c r="M1644" s="29">
        <v>32874</v>
      </c>
      <c r="O1644" s="33" t="str">
        <f>IF(ISBLANK(N1645),"",Long3[[#This Row],[Adj Close]]/N1645-1)</f>
        <v/>
      </c>
      <c r="AH1644" s="37">
        <v>32874</v>
      </c>
      <c r="AJ1644" s="36" t="str">
        <f>IF(ISBLANK(AI1645),"",Short1[[#This Row],[Adj Close]]/AI1645-1)</f>
        <v/>
      </c>
      <c r="AK1644" s="29">
        <v>32874</v>
      </c>
      <c r="AM1644" s="33" t="str">
        <f>IF(ISBLANK(AL1645),"",Short2[[#This Row],[Adj Close]]/AL1645-1)</f>
        <v/>
      </c>
    </row>
    <row r="1645" spans="1:39" x14ac:dyDescent="0.25">
      <c r="A1645" s="37">
        <v>32867</v>
      </c>
      <c r="B1645" s="39">
        <v>353.39999399999999</v>
      </c>
      <c r="C1645" s="36">
        <f>IF(ISBLANK(B1646), "", GSPC[[#This Row],[Adj Close]]/B1646-1)</f>
        <v>1.7212540372566254E-2</v>
      </c>
      <c r="D1645" s="37">
        <v>32867</v>
      </c>
      <c r="E1645"/>
      <c r="F1645" s="36" t="str">
        <f>IF(ISBLANK(E1646), "", Long0[[#This Row],[Adj Close]]/E1646-1)</f>
        <v/>
      </c>
      <c r="J1645" s="37">
        <v>32867</v>
      </c>
      <c r="K1645"/>
      <c r="L1645" s="36" t="str">
        <f>IF(ISBLANK(K1646),"",Long2[[#This Row],[Adj Close]]/K1646-1)</f>
        <v/>
      </c>
      <c r="M1645" s="29">
        <v>32867</v>
      </c>
      <c r="O1645" s="33" t="str">
        <f>IF(ISBLANK(N1646),"",Long3[[#This Row],[Adj Close]]/N1646-1)</f>
        <v/>
      </c>
      <c r="AH1645" s="37">
        <v>32867</v>
      </c>
      <c r="AJ1645" s="36" t="str">
        <f>IF(ISBLANK(AI1646),"",Short1[[#This Row],[Adj Close]]/AI1646-1)</f>
        <v/>
      </c>
      <c r="AK1645" s="29">
        <v>32867</v>
      </c>
      <c r="AM1645" s="33" t="str">
        <f>IF(ISBLANK(AL1646),"",Short2[[#This Row],[Adj Close]]/AL1646-1)</f>
        <v/>
      </c>
    </row>
    <row r="1646" spans="1:39" x14ac:dyDescent="0.25">
      <c r="A1646" s="37">
        <v>32860</v>
      </c>
      <c r="B1646" s="39">
        <v>347.42001299999998</v>
      </c>
      <c r="C1646" s="36">
        <f>IF(ISBLANK(B1647), "", GSPC[[#This Row],[Adj Close]]/B1647-1)</f>
        <v>-7.7683266221372227E-3</v>
      </c>
      <c r="D1646" s="37">
        <v>32860</v>
      </c>
      <c r="E1646"/>
      <c r="F1646" s="36" t="str">
        <f>IF(ISBLANK(E1647), "", Long0[[#This Row],[Adj Close]]/E1647-1)</f>
        <v/>
      </c>
      <c r="J1646" s="37">
        <v>32860</v>
      </c>
      <c r="K1646"/>
      <c r="L1646" s="36" t="str">
        <f>IF(ISBLANK(K1647),"",Long2[[#This Row],[Adj Close]]/K1647-1)</f>
        <v/>
      </c>
      <c r="M1646" s="29">
        <v>32860</v>
      </c>
      <c r="O1646" s="33" t="str">
        <f>IF(ISBLANK(N1647),"",Long3[[#This Row],[Adj Close]]/N1647-1)</f>
        <v/>
      </c>
      <c r="AH1646" s="37">
        <v>32860</v>
      </c>
      <c r="AJ1646" s="36" t="str">
        <f>IF(ISBLANK(AI1647),"",Short1[[#This Row],[Adj Close]]/AI1647-1)</f>
        <v/>
      </c>
      <c r="AK1646" s="29">
        <v>32860</v>
      </c>
      <c r="AM1646" s="33" t="str">
        <f>IF(ISBLANK(AL1647),"",Short2[[#This Row],[Adj Close]]/AL1647-1)</f>
        <v/>
      </c>
    </row>
    <row r="1647" spans="1:39" x14ac:dyDescent="0.25">
      <c r="A1647" s="37">
        <v>32853</v>
      </c>
      <c r="B1647" s="39">
        <v>350.14001500000001</v>
      </c>
      <c r="C1647" s="36">
        <f>IF(ISBLANK(B1648), "", GSPC[[#This Row],[Adj Close]]/B1648-1)</f>
        <v>4.1584587790963745E-3</v>
      </c>
      <c r="D1647" s="37">
        <v>32853</v>
      </c>
      <c r="E1647"/>
      <c r="F1647" s="36" t="str">
        <f>IF(ISBLANK(E1648), "", Long0[[#This Row],[Adj Close]]/E1648-1)</f>
        <v/>
      </c>
      <c r="J1647" s="37">
        <v>32853</v>
      </c>
      <c r="K1647"/>
      <c r="L1647" s="36" t="str">
        <f>IF(ISBLANK(K1648),"",Long2[[#This Row],[Adj Close]]/K1648-1)</f>
        <v/>
      </c>
      <c r="M1647" s="29">
        <v>32853</v>
      </c>
      <c r="O1647" s="33" t="str">
        <f>IF(ISBLANK(N1648),"",Long3[[#This Row],[Adj Close]]/N1648-1)</f>
        <v/>
      </c>
      <c r="AH1647" s="37">
        <v>32853</v>
      </c>
      <c r="AJ1647" s="36" t="str">
        <f>IF(ISBLANK(AI1648),"",Short1[[#This Row],[Adj Close]]/AI1648-1)</f>
        <v/>
      </c>
      <c r="AK1647" s="29">
        <v>32853</v>
      </c>
      <c r="AM1647" s="33" t="str">
        <f>IF(ISBLANK(AL1648),"",Short2[[#This Row],[Adj Close]]/AL1648-1)</f>
        <v/>
      </c>
    </row>
    <row r="1648" spans="1:39" x14ac:dyDescent="0.25">
      <c r="A1648" s="37">
        <v>32846</v>
      </c>
      <c r="B1648" s="39">
        <v>348.69000199999999</v>
      </c>
      <c r="C1648" s="36">
        <f>IF(ISBLANK(B1649), "", GSPC[[#This Row],[Adj Close]]/B1649-1)</f>
        <v>-5.532906403717508E-3</v>
      </c>
      <c r="D1648" s="37">
        <v>32846</v>
      </c>
      <c r="E1648"/>
      <c r="F1648" s="36" t="str">
        <f>IF(ISBLANK(E1649), "", Long0[[#This Row],[Adj Close]]/E1649-1)</f>
        <v/>
      </c>
      <c r="J1648" s="37">
        <v>32846</v>
      </c>
      <c r="K1648"/>
      <c r="L1648" s="36" t="str">
        <f>IF(ISBLANK(K1649),"",Long2[[#This Row],[Adj Close]]/K1649-1)</f>
        <v/>
      </c>
      <c r="M1648" s="29">
        <v>32846</v>
      </c>
      <c r="O1648" s="33" t="str">
        <f>IF(ISBLANK(N1649),"",Long3[[#This Row],[Adj Close]]/N1649-1)</f>
        <v/>
      </c>
      <c r="AH1648" s="37">
        <v>32846</v>
      </c>
      <c r="AJ1648" s="36" t="str">
        <f>IF(ISBLANK(AI1649),"",Short1[[#This Row],[Adj Close]]/AI1649-1)</f>
        <v/>
      </c>
      <c r="AK1648" s="29">
        <v>32846</v>
      </c>
      <c r="AM1648" s="33" t="str">
        <f>IF(ISBLANK(AL1649),"",Short2[[#This Row],[Adj Close]]/AL1649-1)</f>
        <v/>
      </c>
    </row>
    <row r="1649" spans="1:39" x14ac:dyDescent="0.25">
      <c r="A1649" s="37">
        <v>32839</v>
      </c>
      <c r="B1649" s="39">
        <v>350.63000499999998</v>
      </c>
      <c r="C1649" s="36">
        <f>IF(ISBLANK(B1650), "", GSPC[[#This Row],[Adj Close]]/B1650-1)</f>
        <v>1.9362165248823393E-2</v>
      </c>
      <c r="D1649" s="37">
        <v>32839</v>
      </c>
      <c r="E1649"/>
      <c r="F1649" s="36" t="str">
        <f>IF(ISBLANK(E1650), "", Long0[[#This Row],[Adj Close]]/E1650-1)</f>
        <v/>
      </c>
      <c r="J1649" s="37">
        <v>32839</v>
      </c>
      <c r="K1649"/>
      <c r="L1649" s="36" t="str">
        <f>IF(ISBLANK(K1650),"",Long2[[#This Row],[Adj Close]]/K1650-1)</f>
        <v/>
      </c>
      <c r="M1649" s="29">
        <v>32839</v>
      </c>
      <c r="O1649" s="33" t="str">
        <f>IF(ISBLANK(N1650),"",Long3[[#This Row],[Adj Close]]/N1650-1)</f>
        <v/>
      </c>
      <c r="AH1649" s="37">
        <v>32839</v>
      </c>
      <c r="AJ1649" s="36" t="str">
        <f>IF(ISBLANK(AI1650),"",Short1[[#This Row],[Adj Close]]/AI1650-1)</f>
        <v/>
      </c>
      <c r="AK1649" s="29">
        <v>32839</v>
      </c>
      <c r="AM1649" s="33" t="str">
        <f>IF(ISBLANK(AL1650),"",Short2[[#This Row],[Adj Close]]/AL1650-1)</f>
        <v/>
      </c>
    </row>
    <row r="1650" spans="1:39" x14ac:dyDescent="0.25">
      <c r="A1650" s="37">
        <v>32832</v>
      </c>
      <c r="B1650" s="39">
        <v>343.97000100000002</v>
      </c>
      <c r="C1650" s="36">
        <f>IF(ISBLANK(B1651), "", GSPC[[#This Row],[Adj Close]]/B1651-1)</f>
        <v>6.9085100073993377E-3</v>
      </c>
      <c r="D1650" s="37">
        <v>32832</v>
      </c>
      <c r="E1650"/>
      <c r="F1650" s="36" t="str">
        <f>IF(ISBLANK(E1651), "", Long0[[#This Row],[Adj Close]]/E1651-1)</f>
        <v/>
      </c>
      <c r="J1650" s="37">
        <v>32832</v>
      </c>
      <c r="K1650"/>
      <c r="L1650" s="36" t="str">
        <f>IF(ISBLANK(K1651),"",Long2[[#This Row],[Adj Close]]/K1651-1)</f>
        <v/>
      </c>
      <c r="M1650" s="29">
        <v>32832</v>
      </c>
      <c r="O1650" s="33" t="str">
        <f>IF(ISBLANK(N1651),"",Long3[[#This Row],[Adj Close]]/N1651-1)</f>
        <v/>
      </c>
      <c r="AH1650" s="37">
        <v>32832</v>
      </c>
      <c r="AJ1650" s="36" t="str">
        <f>IF(ISBLANK(AI1651),"",Short1[[#This Row],[Adj Close]]/AI1651-1)</f>
        <v/>
      </c>
      <c r="AK1650" s="29">
        <v>32832</v>
      </c>
      <c r="AM1650" s="33" t="str">
        <f>IF(ISBLANK(AL1651),"",Short2[[#This Row],[Adj Close]]/AL1651-1)</f>
        <v/>
      </c>
    </row>
    <row r="1651" spans="1:39" x14ac:dyDescent="0.25">
      <c r="A1651" s="37">
        <v>32825</v>
      </c>
      <c r="B1651" s="39">
        <v>341.60998499999999</v>
      </c>
      <c r="C1651" s="36">
        <f>IF(ISBLANK(B1652), "", GSPC[[#This Row],[Adj Close]]/B1652-1)</f>
        <v>7.4018842689138609E-3</v>
      </c>
      <c r="D1651" s="37">
        <v>32825</v>
      </c>
      <c r="E1651"/>
      <c r="F1651" s="36" t="str">
        <f>IF(ISBLANK(E1652), "", Long0[[#This Row],[Adj Close]]/E1652-1)</f>
        <v/>
      </c>
      <c r="J1651" s="37">
        <v>32825</v>
      </c>
      <c r="K1651"/>
      <c r="L1651" s="36" t="str">
        <f>IF(ISBLANK(K1652),"",Long2[[#This Row],[Adj Close]]/K1652-1)</f>
        <v/>
      </c>
      <c r="M1651" s="29">
        <v>32825</v>
      </c>
      <c r="O1651" s="33" t="str">
        <f>IF(ISBLANK(N1652),"",Long3[[#This Row],[Adj Close]]/N1652-1)</f>
        <v/>
      </c>
      <c r="AH1651" s="37">
        <v>32825</v>
      </c>
      <c r="AJ1651" s="36" t="str">
        <f>IF(ISBLANK(AI1652),"",Short1[[#This Row],[Adj Close]]/AI1652-1)</f>
        <v/>
      </c>
      <c r="AK1651" s="29">
        <v>32825</v>
      </c>
      <c r="AM1651" s="33" t="str">
        <f>IF(ISBLANK(AL1652),"",Short2[[#This Row],[Adj Close]]/AL1652-1)</f>
        <v/>
      </c>
    </row>
    <row r="1652" spans="1:39" x14ac:dyDescent="0.25">
      <c r="A1652" s="37">
        <v>32818</v>
      </c>
      <c r="B1652" s="39">
        <v>339.10000600000001</v>
      </c>
      <c r="C1652" s="36">
        <f>IF(ISBLANK(B1653), "", GSPC[[#This Row],[Adj Close]]/B1653-1)</f>
        <v>4.3836592083357218E-3</v>
      </c>
      <c r="D1652" s="37">
        <v>32818</v>
      </c>
      <c r="E1652"/>
      <c r="F1652" s="36" t="str">
        <f>IF(ISBLANK(E1653), "", Long0[[#This Row],[Adj Close]]/E1653-1)</f>
        <v/>
      </c>
      <c r="J1652" s="37">
        <v>32818</v>
      </c>
      <c r="K1652"/>
      <c r="L1652" s="36" t="str">
        <f>IF(ISBLANK(K1653),"",Long2[[#This Row],[Adj Close]]/K1653-1)</f>
        <v/>
      </c>
      <c r="M1652" s="29">
        <v>32818</v>
      </c>
      <c r="O1652" s="33" t="str">
        <f>IF(ISBLANK(N1653),"",Long3[[#This Row],[Adj Close]]/N1653-1)</f>
        <v/>
      </c>
      <c r="AH1652" s="37">
        <v>32818</v>
      </c>
      <c r="AJ1652" s="36" t="str">
        <f>IF(ISBLANK(AI1653),"",Short1[[#This Row],[Adj Close]]/AI1653-1)</f>
        <v/>
      </c>
      <c r="AK1652" s="29">
        <v>32818</v>
      </c>
      <c r="AM1652" s="33" t="str">
        <f>IF(ISBLANK(AL1653),"",Short2[[#This Row],[Adj Close]]/AL1653-1)</f>
        <v/>
      </c>
    </row>
    <row r="1653" spans="1:39" x14ac:dyDescent="0.25">
      <c r="A1653" s="37">
        <v>32811</v>
      </c>
      <c r="B1653" s="39">
        <v>337.61999500000002</v>
      </c>
      <c r="C1653" s="36">
        <f>IF(ISBLANK(B1654), "", GSPC[[#This Row],[Adj Close]]/B1654-1)</f>
        <v>7.6404137028616148E-3</v>
      </c>
      <c r="D1653" s="37">
        <v>32811</v>
      </c>
      <c r="E1653"/>
      <c r="F1653" s="36" t="str">
        <f>IF(ISBLANK(E1654), "", Long0[[#This Row],[Adj Close]]/E1654-1)</f>
        <v/>
      </c>
      <c r="J1653" s="37">
        <v>32811</v>
      </c>
      <c r="K1653"/>
      <c r="L1653" s="36" t="str">
        <f>IF(ISBLANK(K1654),"",Long2[[#This Row],[Adj Close]]/K1654-1)</f>
        <v/>
      </c>
      <c r="M1653" s="29">
        <v>32811</v>
      </c>
      <c r="O1653" s="33" t="str">
        <f>IF(ISBLANK(N1654),"",Long3[[#This Row],[Adj Close]]/N1654-1)</f>
        <v/>
      </c>
      <c r="AH1653" s="37">
        <v>32811</v>
      </c>
      <c r="AJ1653" s="36" t="str">
        <f>IF(ISBLANK(AI1654),"",Short1[[#This Row],[Adj Close]]/AI1654-1)</f>
        <v/>
      </c>
      <c r="AK1653" s="29">
        <v>32811</v>
      </c>
      <c r="AM1653" s="33" t="str">
        <f>IF(ISBLANK(AL1654),"",Short2[[#This Row],[Adj Close]]/AL1654-1)</f>
        <v/>
      </c>
    </row>
    <row r="1654" spans="1:39" x14ac:dyDescent="0.25">
      <c r="A1654" s="37">
        <v>32804</v>
      </c>
      <c r="B1654" s="39">
        <v>335.05999800000001</v>
      </c>
      <c r="C1654" s="36">
        <f>IF(ISBLANK(B1655), "", GSPC[[#This Row],[Adj Close]]/B1655-1)</f>
        <v>-3.4854262762365917E-2</v>
      </c>
      <c r="D1654" s="37">
        <v>32804</v>
      </c>
      <c r="E1654"/>
      <c r="F1654" s="36" t="str">
        <f>IF(ISBLANK(E1655), "", Long0[[#This Row],[Adj Close]]/E1655-1)</f>
        <v/>
      </c>
      <c r="J1654" s="37">
        <v>32804</v>
      </c>
      <c r="K1654"/>
      <c r="L1654" s="36" t="str">
        <f>IF(ISBLANK(K1655),"",Long2[[#This Row],[Adj Close]]/K1655-1)</f>
        <v/>
      </c>
      <c r="M1654" s="29">
        <v>32804</v>
      </c>
      <c r="O1654" s="33" t="str">
        <f>IF(ISBLANK(N1655),"",Long3[[#This Row],[Adj Close]]/N1655-1)</f>
        <v/>
      </c>
      <c r="AH1654" s="37">
        <v>32804</v>
      </c>
      <c r="AJ1654" s="36" t="str">
        <f>IF(ISBLANK(AI1655),"",Short1[[#This Row],[Adj Close]]/AI1655-1)</f>
        <v/>
      </c>
      <c r="AK1654" s="29">
        <v>32804</v>
      </c>
      <c r="AM1654" s="33" t="str">
        <f>IF(ISBLANK(AL1655),"",Short2[[#This Row],[Adj Close]]/AL1655-1)</f>
        <v/>
      </c>
    </row>
    <row r="1655" spans="1:39" x14ac:dyDescent="0.25">
      <c r="A1655" s="37">
        <v>32797</v>
      </c>
      <c r="B1655" s="39">
        <v>347.16000400000001</v>
      </c>
      <c r="C1655" s="36">
        <f>IF(ISBLANK(B1656), "", GSPC[[#This Row],[Adj Close]]/B1656-1)</f>
        <v>4.0491563743292103E-2</v>
      </c>
      <c r="D1655" s="37">
        <v>32797</v>
      </c>
      <c r="E1655"/>
      <c r="F1655" s="36" t="str">
        <f>IF(ISBLANK(E1656), "", Long0[[#This Row],[Adj Close]]/E1656-1)</f>
        <v/>
      </c>
      <c r="J1655" s="37">
        <v>32797</v>
      </c>
      <c r="K1655"/>
      <c r="L1655" s="36" t="str">
        <f>IF(ISBLANK(K1656),"",Long2[[#This Row],[Adj Close]]/K1656-1)</f>
        <v/>
      </c>
      <c r="M1655" s="29">
        <v>32797</v>
      </c>
      <c r="O1655" s="33" t="str">
        <f>IF(ISBLANK(N1656),"",Long3[[#This Row],[Adj Close]]/N1656-1)</f>
        <v/>
      </c>
      <c r="AH1655" s="37">
        <v>32797</v>
      </c>
      <c r="AJ1655" s="36" t="str">
        <f>IF(ISBLANK(AI1656),"",Short1[[#This Row],[Adj Close]]/AI1656-1)</f>
        <v/>
      </c>
      <c r="AK1655" s="29">
        <v>32797</v>
      </c>
      <c r="AM1655" s="33" t="str">
        <f>IF(ISBLANK(AL1656),"",Short2[[#This Row],[Adj Close]]/AL1656-1)</f>
        <v/>
      </c>
    </row>
    <row r="1656" spans="1:39" x14ac:dyDescent="0.25">
      <c r="A1656" s="37">
        <v>32790</v>
      </c>
      <c r="B1656" s="39">
        <v>333.64999399999999</v>
      </c>
      <c r="C1656" s="36">
        <f>IF(ISBLANK(B1657), "", GSPC[[#This Row],[Adj Close]]/B1657-1)</f>
        <v>-7.004293737121059E-2</v>
      </c>
      <c r="D1656" s="37">
        <v>32790</v>
      </c>
      <c r="E1656"/>
      <c r="F1656" s="36" t="str">
        <f>IF(ISBLANK(E1657), "", Long0[[#This Row],[Adj Close]]/E1657-1)</f>
        <v/>
      </c>
      <c r="J1656" s="37">
        <v>32790</v>
      </c>
      <c r="K1656"/>
      <c r="L1656" s="36" t="str">
        <f>IF(ISBLANK(K1657),"",Long2[[#This Row],[Adj Close]]/K1657-1)</f>
        <v/>
      </c>
      <c r="M1656" s="29">
        <v>32790</v>
      </c>
      <c r="O1656" s="33" t="str">
        <f>IF(ISBLANK(N1657),"",Long3[[#This Row],[Adj Close]]/N1657-1)</f>
        <v/>
      </c>
      <c r="AH1656" s="37">
        <v>32790</v>
      </c>
      <c r="AJ1656" s="36" t="str">
        <f>IF(ISBLANK(AI1657),"",Short1[[#This Row],[Adj Close]]/AI1657-1)</f>
        <v/>
      </c>
      <c r="AK1656" s="29">
        <v>32790</v>
      </c>
      <c r="AM1656" s="33" t="str">
        <f>IF(ISBLANK(AL1657),"",Short2[[#This Row],[Adj Close]]/AL1657-1)</f>
        <v/>
      </c>
    </row>
    <row r="1657" spans="1:39" x14ac:dyDescent="0.25">
      <c r="A1657" s="37">
        <v>32783</v>
      </c>
      <c r="B1657" s="39">
        <v>358.77999899999998</v>
      </c>
      <c r="C1657" s="36">
        <f>IF(ISBLANK(B1658), "", GSPC[[#This Row],[Adj Close]]/B1658-1)</f>
        <v>2.7581283590112138E-2</v>
      </c>
      <c r="D1657" s="37">
        <v>32783</v>
      </c>
      <c r="E1657"/>
      <c r="F1657" s="36" t="str">
        <f>IF(ISBLANK(E1658), "", Long0[[#This Row],[Adj Close]]/E1658-1)</f>
        <v/>
      </c>
      <c r="J1657" s="37">
        <v>32783</v>
      </c>
      <c r="K1657"/>
      <c r="L1657" s="36" t="str">
        <f>IF(ISBLANK(K1658),"",Long2[[#This Row],[Adj Close]]/K1658-1)</f>
        <v/>
      </c>
      <c r="M1657" s="29">
        <v>32783</v>
      </c>
      <c r="O1657" s="33" t="str">
        <f>IF(ISBLANK(N1658),"",Long3[[#This Row],[Adj Close]]/N1658-1)</f>
        <v/>
      </c>
      <c r="AH1657" s="37">
        <v>32783</v>
      </c>
      <c r="AJ1657" s="36" t="str">
        <f>IF(ISBLANK(AI1658),"",Short1[[#This Row],[Adj Close]]/AI1658-1)</f>
        <v/>
      </c>
      <c r="AK1657" s="29">
        <v>32783</v>
      </c>
      <c r="AM1657" s="33" t="str">
        <f>IF(ISBLANK(AL1658),"",Short2[[#This Row],[Adj Close]]/AL1658-1)</f>
        <v/>
      </c>
    </row>
    <row r="1658" spans="1:39" x14ac:dyDescent="0.25">
      <c r="A1658" s="37">
        <v>32776</v>
      </c>
      <c r="B1658" s="39">
        <v>349.14999399999999</v>
      </c>
      <c r="C1658" s="36">
        <f>IF(ISBLANK(B1659), "", GSPC[[#This Row],[Adj Close]]/B1659-1)</f>
        <v>6.0510187944453619E-3</v>
      </c>
      <c r="D1658" s="37">
        <v>32776</v>
      </c>
      <c r="E1658"/>
      <c r="F1658" s="36" t="str">
        <f>IF(ISBLANK(E1659), "", Long0[[#This Row],[Adj Close]]/E1659-1)</f>
        <v/>
      </c>
      <c r="J1658" s="37">
        <v>32776</v>
      </c>
      <c r="K1658"/>
      <c r="L1658" s="36" t="str">
        <f>IF(ISBLANK(K1659),"",Long2[[#This Row],[Adj Close]]/K1659-1)</f>
        <v/>
      </c>
      <c r="M1658" s="29">
        <v>32776</v>
      </c>
      <c r="O1658" s="33" t="str">
        <f>IF(ISBLANK(N1659),"",Long3[[#This Row],[Adj Close]]/N1659-1)</f>
        <v/>
      </c>
      <c r="AH1658" s="37">
        <v>32776</v>
      </c>
      <c r="AJ1658" s="36" t="str">
        <f>IF(ISBLANK(AI1659),"",Short1[[#This Row],[Adj Close]]/AI1659-1)</f>
        <v/>
      </c>
      <c r="AK1658" s="29">
        <v>32776</v>
      </c>
      <c r="AM1658" s="33" t="str">
        <f>IF(ISBLANK(AL1659),"",Short2[[#This Row],[Adj Close]]/AL1659-1)</f>
        <v/>
      </c>
    </row>
    <row r="1659" spans="1:39" x14ac:dyDescent="0.25">
      <c r="A1659" s="37">
        <v>32769</v>
      </c>
      <c r="B1659" s="39">
        <v>347.04998799999998</v>
      </c>
      <c r="C1659" s="36">
        <f>IF(ISBLANK(B1660), "", GSPC[[#This Row],[Adj Close]]/B1660-1)</f>
        <v>5.7670840188204231E-3</v>
      </c>
      <c r="D1659" s="37">
        <v>32769</v>
      </c>
      <c r="E1659"/>
      <c r="F1659" s="36" t="str">
        <f>IF(ISBLANK(E1660), "", Long0[[#This Row],[Adj Close]]/E1660-1)</f>
        <v/>
      </c>
      <c r="J1659" s="37">
        <v>32769</v>
      </c>
      <c r="K1659"/>
      <c r="L1659" s="36" t="str">
        <f>IF(ISBLANK(K1660),"",Long2[[#This Row],[Adj Close]]/K1660-1)</f>
        <v/>
      </c>
      <c r="M1659" s="29">
        <v>32769</v>
      </c>
      <c r="O1659" s="33" t="str">
        <f>IF(ISBLANK(N1660),"",Long3[[#This Row],[Adj Close]]/N1660-1)</f>
        <v/>
      </c>
      <c r="AH1659" s="37">
        <v>32769</v>
      </c>
      <c r="AJ1659" s="36" t="str">
        <f>IF(ISBLANK(AI1660),"",Short1[[#This Row],[Adj Close]]/AI1660-1)</f>
        <v/>
      </c>
      <c r="AK1659" s="29">
        <v>32769</v>
      </c>
      <c r="AM1659" s="33" t="str">
        <f>IF(ISBLANK(AL1660),"",Short2[[#This Row],[Adj Close]]/AL1660-1)</f>
        <v/>
      </c>
    </row>
    <row r="1660" spans="1:39" x14ac:dyDescent="0.25">
      <c r="A1660" s="37">
        <v>32762</v>
      </c>
      <c r="B1660" s="39">
        <v>345.05999800000001</v>
      </c>
      <c r="C1660" s="36">
        <f>IF(ISBLANK(B1661), "", GSPC[[#This Row],[Adj Close]]/B1661-1)</f>
        <v>-1.0609048898696849E-2</v>
      </c>
      <c r="D1660" s="37">
        <v>32762</v>
      </c>
      <c r="E1660"/>
      <c r="F1660" s="36" t="str">
        <f>IF(ISBLANK(E1661), "", Long0[[#This Row],[Adj Close]]/E1661-1)</f>
        <v/>
      </c>
      <c r="J1660" s="37">
        <v>32762</v>
      </c>
      <c r="K1660"/>
      <c r="L1660" s="36" t="str">
        <f>IF(ISBLANK(K1661),"",Long2[[#This Row],[Adj Close]]/K1661-1)</f>
        <v/>
      </c>
      <c r="M1660" s="29">
        <v>32762</v>
      </c>
      <c r="O1660" s="33" t="str">
        <f>IF(ISBLANK(N1661),"",Long3[[#This Row],[Adj Close]]/N1661-1)</f>
        <v/>
      </c>
      <c r="AH1660" s="37">
        <v>32762</v>
      </c>
      <c r="AJ1660" s="36" t="str">
        <f>IF(ISBLANK(AI1661),"",Short1[[#This Row],[Adj Close]]/AI1661-1)</f>
        <v/>
      </c>
      <c r="AK1660" s="29">
        <v>32762</v>
      </c>
      <c r="AM1660" s="33" t="str">
        <f>IF(ISBLANK(AL1661),"",Short2[[#This Row],[Adj Close]]/AL1661-1)</f>
        <v/>
      </c>
    </row>
    <row r="1661" spans="1:39" x14ac:dyDescent="0.25">
      <c r="A1661" s="37">
        <v>32755</v>
      </c>
      <c r="B1661" s="39">
        <v>348.76001000000002</v>
      </c>
      <c r="C1661" s="36">
        <f>IF(ISBLANK(B1662), "", GSPC[[#This Row],[Adj Close]]/B1662-1)</f>
        <v>-1.4050266715989745E-2</v>
      </c>
      <c r="D1661" s="37">
        <v>32755</v>
      </c>
      <c r="E1661"/>
      <c r="F1661" s="36" t="str">
        <f>IF(ISBLANK(E1662), "", Long0[[#This Row],[Adj Close]]/E1662-1)</f>
        <v/>
      </c>
      <c r="J1661" s="37">
        <v>32755</v>
      </c>
      <c r="K1661"/>
      <c r="L1661" s="36" t="str">
        <f>IF(ISBLANK(K1662),"",Long2[[#This Row],[Adj Close]]/K1662-1)</f>
        <v/>
      </c>
      <c r="M1661" s="29">
        <v>32755</v>
      </c>
      <c r="O1661" s="33" t="str">
        <f>IF(ISBLANK(N1662),"",Long3[[#This Row],[Adj Close]]/N1662-1)</f>
        <v/>
      </c>
      <c r="AH1661" s="37">
        <v>32755</v>
      </c>
      <c r="AJ1661" s="36" t="str">
        <f>IF(ISBLANK(AI1662),"",Short1[[#This Row],[Adj Close]]/AI1662-1)</f>
        <v/>
      </c>
      <c r="AK1661" s="29">
        <v>32755</v>
      </c>
      <c r="AM1661" s="33" t="str">
        <f>IF(ISBLANK(AL1662),"",Short2[[#This Row],[Adj Close]]/AL1662-1)</f>
        <v/>
      </c>
    </row>
    <row r="1662" spans="1:39" x14ac:dyDescent="0.25">
      <c r="A1662" s="37">
        <v>32748</v>
      </c>
      <c r="B1662" s="39">
        <v>353.73001099999999</v>
      </c>
      <c r="C1662" s="36">
        <f>IF(ISBLANK(B1663), "", GSPC[[#This Row],[Adj Close]]/B1663-1)</f>
        <v>9.1578857147571746E-3</v>
      </c>
      <c r="D1662" s="37">
        <v>32748</v>
      </c>
      <c r="E1662"/>
      <c r="F1662" s="36" t="str">
        <f>IF(ISBLANK(E1663), "", Long0[[#This Row],[Adj Close]]/E1663-1)</f>
        <v/>
      </c>
      <c r="J1662" s="37">
        <v>32748</v>
      </c>
      <c r="K1662"/>
      <c r="L1662" s="36" t="str">
        <f>IF(ISBLANK(K1663),"",Long2[[#This Row],[Adj Close]]/K1663-1)</f>
        <v/>
      </c>
      <c r="M1662" s="29">
        <v>32748</v>
      </c>
      <c r="O1662" s="33" t="str">
        <f>IF(ISBLANK(N1663),"",Long3[[#This Row],[Adj Close]]/N1663-1)</f>
        <v/>
      </c>
      <c r="AH1662" s="37">
        <v>32748</v>
      </c>
      <c r="AJ1662" s="36" t="str">
        <f>IF(ISBLANK(AI1663),"",Short1[[#This Row],[Adj Close]]/AI1663-1)</f>
        <v/>
      </c>
      <c r="AK1662" s="29">
        <v>32748</v>
      </c>
      <c r="AM1662" s="33" t="str">
        <f>IF(ISBLANK(AL1663),"",Short2[[#This Row],[Adj Close]]/AL1663-1)</f>
        <v/>
      </c>
    </row>
    <row r="1663" spans="1:39" x14ac:dyDescent="0.25">
      <c r="A1663" s="37">
        <v>32741</v>
      </c>
      <c r="B1663" s="39">
        <v>350.51998900000001</v>
      </c>
      <c r="C1663" s="36">
        <f>IF(ISBLANK(B1664), "", GSPC[[#This Row],[Adj Close]]/B1664-1)</f>
        <v>1.297572468565078E-2</v>
      </c>
      <c r="D1663" s="37">
        <v>32741</v>
      </c>
      <c r="E1663"/>
      <c r="F1663" s="36" t="str">
        <f>IF(ISBLANK(E1664), "", Long0[[#This Row],[Adj Close]]/E1664-1)</f>
        <v/>
      </c>
      <c r="J1663" s="37">
        <v>32741</v>
      </c>
      <c r="K1663"/>
      <c r="L1663" s="36" t="str">
        <f>IF(ISBLANK(K1664),"",Long2[[#This Row],[Adj Close]]/K1664-1)</f>
        <v/>
      </c>
      <c r="M1663" s="29">
        <v>32741</v>
      </c>
      <c r="O1663" s="33" t="str">
        <f>IF(ISBLANK(N1664),"",Long3[[#This Row],[Adj Close]]/N1664-1)</f>
        <v/>
      </c>
      <c r="AH1663" s="37">
        <v>32741</v>
      </c>
      <c r="AJ1663" s="36" t="str">
        <f>IF(ISBLANK(AI1664),"",Short1[[#This Row],[Adj Close]]/AI1664-1)</f>
        <v/>
      </c>
      <c r="AK1663" s="29">
        <v>32741</v>
      </c>
      <c r="AM1663" s="33" t="str">
        <f>IF(ISBLANK(AL1664),"",Short2[[#This Row],[Adj Close]]/AL1664-1)</f>
        <v/>
      </c>
    </row>
    <row r="1664" spans="1:39" x14ac:dyDescent="0.25">
      <c r="A1664" s="37">
        <v>32734</v>
      </c>
      <c r="B1664" s="39">
        <v>346.02999899999998</v>
      </c>
      <c r="C1664" s="36">
        <f>IF(ISBLANK(B1665), "", GSPC[[#This Row],[Adj Close]]/B1665-1)</f>
        <v>3.741976670591729E-3</v>
      </c>
      <c r="D1664" s="37">
        <v>32734</v>
      </c>
      <c r="E1664"/>
      <c r="F1664" s="36" t="str">
        <f>IF(ISBLANK(E1665), "", Long0[[#This Row],[Adj Close]]/E1665-1)</f>
        <v/>
      </c>
      <c r="J1664" s="37">
        <v>32734</v>
      </c>
      <c r="K1664"/>
      <c r="L1664" s="36" t="str">
        <f>IF(ISBLANK(K1665),"",Long2[[#This Row],[Adj Close]]/K1665-1)</f>
        <v/>
      </c>
      <c r="M1664" s="29">
        <v>32734</v>
      </c>
      <c r="O1664" s="33" t="str">
        <f>IF(ISBLANK(N1665),"",Long3[[#This Row],[Adj Close]]/N1665-1)</f>
        <v/>
      </c>
      <c r="AH1664" s="37">
        <v>32734</v>
      </c>
      <c r="AJ1664" s="36" t="str">
        <f>IF(ISBLANK(AI1665),"",Short1[[#This Row],[Adj Close]]/AI1665-1)</f>
        <v/>
      </c>
      <c r="AK1664" s="29">
        <v>32734</v>
      </c>
      <c r="AM1664" s="33" t="str">
        <f>IF(ISBLANK(AL1665),"",Short2[[#This Row],[Adj Close]]/AL1665-1)</f>
        <v/>
      </c>
    </row>
    <row r="1665" spans="1:39" x14ac:dyDescent="0.25">
      <c r="A1665" s="37">
        <v>32727</v>
      </c>
      <c r="B1665" s="39">
        <v>344.73998999999998</v>
      </c>
      <c r="C1665" s="36">
        <f>IF(ISBLANK(B1666), "", GSPC[[#This Row],[Adj Close]]/B1666-1)</f>
        <v>2.3842084467471381E-3</v>
      </c>
      <c r="D1665" s="37">
        <v>32727</v>
      </c>
      <c r="E1665"/>
      <c r="F1665" s="36" t="str">
        <f>IF(ISBLANK(E1666), "", Long0[[#This Row],[Adj Close]]/E1666-1)</f>
        <v/>
      </c>
      <c r="J1665" s="37">
        <v>32727</v>
      </c>
      <c r="K1665"/>
      <c r="L1665" s="36" t="str">
        <f>IF(ISBLANK(K1666),"",Long2[[#This Row],[Adj Close]]/K1666-1)</f>
        <v/>
      </c>
      <c r="M1665" s="29">
        <v>32727</v>
      </c>
      <c r="O1665" s="33" t="str">
        <f>IF(ISBLANK(N1666),"",Long3[[#This Row],[Adj Close]]/N1666-1)</f>
        <v/>
      </c>
      <c r="AH1665" s="37">
        <v>32727</v>
      </c>
      <c r="AJ1665" s="36" t="str">
        <f>IF(ISBLANK(AI1666),"",Short1[[#This Row],[Adj Close]]/AI1666-1)</f>
        <v/>
      </c>
      <c r="AK1665" s="29">
        <v>32727</v>
      </c>
      <c r="AM1665" s="33" t="str">
        <f>IF(ISBLANK(AL1666),"",Short2[[#This Row],[Adj Close]]/AL1666-1)</f>
        <v/>
      </c>
    </row>
    <row r="1666" spans="1:39" x14ac:dyDescent="0.25">
      <c r="A1666" s="37">
        <v>32720</v>
      </c>
      <c r="B1666" s="39">
        <v>343.92001299999998</v>
      </c>
      <c r="C1666" s="36">
        <f>IF(ISBLANK(B1667), "", GSPC[[#This Row],[Adj Close]]/B1667-1)</f>
        <v>5.1732252843470494E-3</v>
      </c>
      <c r="D1666" s="37">
        <v>32720</v>
      </c>
      <c r="E1666"/>
      <c r="F1666" s="36" t="str">
        <f>IF(ISBLANK(E1667), "", Long0[[#This Row],[Adj Close]]/E1667-1)</f>
        <v/>
      </c>
      <c r="J1666" s="37">
        <v>32720</v>
      </c>
      <c r="K1666"/>
      <c r="L1666" s="36" t="str">
        <f>IF(ISBLANK(K1667),"",Long2[[#This Row],[Adj Close]]/K1667-1)</f>
        <v/>
      </c>
      <c r="M1666" s="29">
        <v>32720</v>
      </c>
      <c r="O1666" s="33" t="str">
        <f>IF(ISBLANK(N1667),"",Long3[[#This Row],[Adj Close]]/N1667-1)</f>
        <v/>
      </c>
      <c r="AH1666" s="37">
        <v>32720</v>
      </c>
      <c r="AJ1666" s="36" t="str">
        <f>IF(ISBLANK(AI1667),"",Short1[[#This Row],[Adj Close]]/AI1667-1)</f>
        <v/>
      </c>
      <c r="AK1666" s="29">
        <v>32720</v>
      </c>
      <c r="AM1666" s="33" t="str">
        <f>IF(ISBLANK(AL1667),"",Short2[[#This Row],[Adj Close]]/AL1667-1)</f>
        <v/>
      </c>
    </row>
    <row r="1667" spans="1:39" x14ac:dyDescent="0.25">
      <c r="A1667" s="37">
        <v>32713</v>
      </c>
      <c r="B1667" s="39">
        <v>342.14999399999999</v>
      </c>
      <c r="C1667" s="36">
        <f>IF(ISBLANK(B1668), "", GSPC[[#This Row],[Adj Close]]/B1668-1)</f>
        <v>1.860672852527645E-2</v>
      </c>
      <c r="D1667" s="37">
        <v>32713</v>
      </c>
      <c r="E1667"/>
      <c r="F1667" s="36" t="str">
        <f>IF(ISBLANK(E1668), "", Long0[[#This Row],[Adj Close]]/E1668-1)</f>
        <v/>
      </c>
      <c r="J1667" s="37">
        <v>32713</v>
      </c>
      <c r="K1667"/>
      <c r="L1667" s="36" t="str">
        <f>IF(ISBLANK(K1668),"",Long2[[#This Row],[Adj Close]]/K1668-1)</f>
        <v/>
      </c>
      <c r="M1667" s="29">
        <v>32713</v>
      </c>
      <c r="O1667" s="33" t="str">
        <f>IF(ISBLANK(N1668),"",Long3[[#This Row],[Adj Close]]/N1668-1)</f>
        <v/>
      </c>
      <c r="AH1667" s="37">
        <v>32713</v>
      </c>
      <c r="AJ1667" s="36" t="str">
        <f>IF(ISBLANK(AI1668),"",Short1[[#This Row],[Adj Close]]/AI1668-1)</f>
        <v/>
      </c>
      <c r="AK1667" s="29">
        <v>32713</v>
      </c>
      <c r="AM1667" s="33" t="str">
        <f>IF(ISBLANK(AL1668),"",Short2[[#This Row],[Adj Close]]/AL1668-1)</f>
        <v/>
      </c>
    </row>
    <row r="1668" spans="1:39" x14ac:dyDescent="0.25">
      <c r="A1668" s="37">
        <v>32706</v>
      </c>
      <c r="B1668" s="39">
        <v>335.89999399999999</v>
      </c>
      <c r="C1668" s="36">
        <f>IF(ISBLANK(B1669), "", GSPC[[#This Row],[Adj Close]]/B1669-1)</f>
        <v>1.2234806078047278E-2</v>
      </c>
      <c r="D1668" s="37">
        <v>32706</v>
      </c>
      <c r="E1668"/>
      <c r="F1668" s="36" t="str">
        <f>IF(ISBLANK(E1669), "", Long0[[#This Row],[Adj Close]]/E1669-1)</f>
        <v/>
      </c>
      <c r="J1668" s="37">
        <v>32706</v>
      </c>
      <c r="K1668"/>
      <c r="L1668" s="36" t="str">
        <f>IF(ISBLANK(K1669),"",Long2[[#This Row],[Adj Close]]/K1669-1)</f>
        <v/>
      </c>
      <c r="M1668" s="29">
        <v>32706</v>
      </c>
      <c r="O1668" s="33" t="str">
        <f>IF(ISBLANK(N1669),"",Long3[[#This Row],[Adj Close]]/N1669-1)</f>
        <v/>
      </c>
      <c r="AH1668" s="37">
        <v>32706</v>
      </c>
      <c r="AJ1668" s="36" t="str">
        <f>IF(ISBLANK(AI1669),"",Short1[[#This Row],[Adj Close]]/AI1669-1)</f>
        <v/>
      </c>
      <c r="AK1668" s="29">
        <v>32706</v>
      </c>
      <c r="AM1668" s="33" t="str">
        <f>IF(ISBLANK(AL1669),"",Short2[[#This Row],[Adj Close]]/AL1669-1)</f>
        <v/>
      </c>
    </row>
    <row r="1669" spans="1:39" x14ac:dyDescent="0.25">
      <c r="A1669" s="37">
        <v>32699</v>
      </c>
      <c r="B1669" s="39">
        <v>331.83999599999999</v>
      </c>
      <c r="C1669" s="36">
        <f>IF(ISBLANK(B1670), "", GSPC[[#This Row],[Adj Close]]/B1670-1)</f>
        <v>2.1328958526004582E-2</v>
      </c>
      <c r="D1669" s="37">
        <v>32699</v>
      </c>
      <c r="E1669"/>
      <c r="F1669" s="36" t="str">
        <f>IF(ISBLANK(E1670), "", Long0[[#This Row],[Adj Close]]/E1670-1)</f>
        <v/>
      </c>
      <c r="J1669" s="37">
        <v>32699</v>
      </c>
      <c r="K1669"/>
      <c r="L1669" s="36" t="str">
        <f>IF(ISBLANK(K1670),"",Long2[[#This Row],[Adj Close]]/K1670-1)</f>
        <v/>
      </c>
      <c r="M1669" s="29">
        <v>32699</v>
      </c>
      <c r="O1669" s="33" t="str">
        <f>IF(ISBLANK(N1670),"",Long3[[#This Row],[Adj Close]]/N1670-1)</f>
        <v/>
      </c>
      <c r="AH1669" s="37">
        <v>32699</v>
      </c>
      <c r="AJ1669" s="36" t="str">
        <f>IF(ISBLANK(AI1670),"",Short1[[#This Row],[Adj Close]]/AI1670-1)</f>
        <v/>
      </c>
      <c r="AK1669" s="29">
        <v>32699</v>
      </c>
      <c r="AM1669" s="33" t="str">
        <f>IF(ISBLANK(AL1670),"",Short2[[#This Row],[Adj Close]]/AL1670-1)</f>
        <v/>
      </c>
    </row>
    <row r="1670" spans="1:39" x14ac:dyDescent="0.25">
      <c r="A1670" s="37">
        <v>32692</v>
      </c>
      <c r="B1670" s="39">
        <v>324.91000400000001</v>
      </c>
      <c r="C1670" s="36">
        <f>IF(ISBLANK(B1671), "", GSPC[[#This Row],[Adj Close]]/B1671-1)</f>
        <v>2.1793800743028502E-2</v>
      </c>
      <c r="D1670" s="37">
        <v>32692</v>
      </c>
      <c r="E1670"/>
      <c r="F1670" s="36" t="str">
        <f>IF(ISBLANK(E1671), "", Long0[[#This Row],[Adj Close]]/E1671-1)</f>
        <v/>
      </c>
      <c r="J1670" s="37">
        <v>32692</v>
      </c>
      <c r="K1670"/>
      <c r="L1670" s="36" t="str">
        <f>IF(ISBLANK(K1671),"",Long2[[#This Row],[Adj Close]]/K1671-1)</f>
        <v/>
      </c>
      <c r="M1670" s="29">
        <v>32692</v>
      </c>
      <c r="O1670" s="33" t="str">
        <f>IF(ISBLANK(N1671),"",Long3[[#This Row],[Adj Close]]/N1671-1)</f>
        <v/>
      </c>
      <c r="AH1670" s="37">
        <v>32692</v>
      </c>
      <c r="AJ1670" s="36" t="str">
        <f>IF(ISBLANK(AI1671),"",Short1[[#This Row],[Adj Close]]/AI1671-1)</f>
        <v/>
      </c>
      <c r="AK1670" s="29">
        <v>32692</v>
      </c>
      <c r="AM1670" s="33" t="str">
        <f>IF(ISBLANK(AL1671),"",Short2[[#This Row],[Adj Close]]/AL1671-1)</f>
        <v/>
      </c>
    </row>
    <row r="1671" spans="1:39" x14ac:dyDescent="0.25">
      <c r="A1671" s="37">
        <v>32685</v>
      </c>
      <c r="B1671" s="39">
        <v>317.98001099999999</v>
      </c>
      <c r="C1671" s="36">
        <f>IF(ISBLANK(B1672), "", GSPC[[#This Row],[Adj Close]]/B1672-1)</f>
        <v>-3.0548746951219563E-2</v>
      </c>
      <c r="D1671" s="37">
        <v>32685</v>
      </c>
      <c r="E1671"/>
      <c r="F1671" s="36" t="str">
        <f>IF(ISBLANK(E1672), "", Long0[[#This Row],[Adj Close]]/E1672-1)</f>
        <v/>
      </c>
      <c r="J1671" s="37">
        <v>32685</v>
      </c>
      <c r="K1671"/>
      <c r="L1671" s="36" t="str">
        <f>IF(ISBLANK(K1672),"",Long2[[#This Row],[Adj Close]]/K1672-1)</f>
        <v/>
      </c>
      <c r="M1671" s="29">
        <v>32685</v>
      </c>
      <c r="O1671" s="33" t="str">
        <f>IF(ISBLANK(N1672),"",Long3[[#This Row],[Adj Close]]/N1672-1)</f>
        <v/>
      </c>
      <c r="AH1671" s="37">
        <v>32685</v>
      </c>
      <c r="AJ1671" s="36" t="str">
        <f>IF(ISBLANK(AI1672),"",Short1[[#This Row],[Adj Close]]/AI1672-1)</f>
        <v/>
      </c>
      <c r="AK1671" s="29">
        <v>32685</v>
      </c>
      <c r="AM1671" s="33" t="str">
        <f>IF(ISBLANK(AL1672),"",Short2[[#This Row],[Adj Close]]/AL1672-1)</f>
        <v/>
      </c>
    </row>
    <row r="1672" spans="1:39" x14ac:dyDescent="0.25">
      <c r="A1672" s="37">
        <v>32678</v>
      </c>
      <c r="B1672" s="39">
        <v>328</v>
      </c>
      <c r="C1672" s="36">
        <f>IF(ISBLANK(B1673), "", GSPC[[#This Row],[Adj Close]]/B1673-1)</f>
        <v>2.0693928351754876E-2</v>
      </c>
      <c r="D1672" s="37">
        <v>32678</v>
      </c>
      <c r="E1672"/>
      <c r="F1672" s="36" t="str">
        <f>IF(ISBLANK(E1673), "", Long0[[#This Row],[Adj Close]]/E1673-1)</f>
        <v/>
      </c>
      <c r="J1672" s="37">
        <v>32678</v>
      </c>
      <c r="K1672"/>
      <c r="L1672" s="36" t="str">
        <f>IF(ISBLANK(K1673),"",Long2[[#This Row],[Adj Close]]/K1673-1)</f>
        <v/>
      </c>
      <c r="M1672" s="29">
        <v>32678</v>
      </c>
      <c r="O1672" s="33" t="str">
        <f>IF(ISBLANK(N1673),"",Long3[[#This Row],[Adj Close]]/N1673-1)</f>
        <v/>
      </c>
      <c r="AH1672" s="37">
        <v>32678</v>
      </c>
      <c r="AJ1672" s="36" t="str">
        <f>IF(ISBLANK(AI1673),"",Short1[[#This Row],[Adj Close]]/AI1673-1)</f>
        <v/>
      </c>
      <c r="AK1672" s="29">
        <v>32678</v>
      </c>
      <c r="AM1672" s="33" t="str">
        <f>IF(ISBLANK(AL1673),"",Short2[[#This Row],[Adj Close]]/AL1673-1)</f>
        <v/>
      </c>
    </row>
    <row r="1673" spans="1:39" x14ac:dyDescent="0.25">
      <c r="A1673" s="37">
        <v>32671</v>
      </c>
      <c r="B1673" s="39">
        <v>321.35000600000001</v>
      </c>
      <c r="C1673" s="36">
        <f>IF(ISBLANK(B1674), "", GSPC[[#This Row],[Adj Close]]/B1674-1)</f>
        <v>-1.6345758876330718E-2</v>
      </c>
      <c r="D1673" s="37">
        <v>32671</v>
      </c>
      <c r="E1673"/>
      <c r="F1673" s="36" t="str">
        <f>IF(ISBLANK(E1674), "", Long0[[#This Row],[Adj Close]]/E1674-1)</f>
        <v/>
      </c>
      <c r="J1673" s="37">
        <v>32671</v>
      </c>
      <c r="K1673"/>
      <c r="L1673" s="36" t="str">
        <f>IF(ISBLANK(K1674),"",Long2[[#This Row],[Adj Close]]/K1674-1)</f>
        <v/>
      </c>
      <c r="M1673" s="29">
        <v>32671</v>
      </c>
      <c r="O1673" s="33" t="str">
        <f>IF(ISBLANK(N1674),"",Long3[[#This Row],[Adj Close]]/N1674-1)</f>
        <v/>
      </c>
      <c r="AH1673" s="37">
        <v>32671</v>
      </c>
      <c r="AJ1673" s="36" t="str">
        <f>IF(ISBLANK(AI1674),"",Short1[[#This Row],[Adj Close]]/AI1674-1)</f>
        <v/>
      </c>
      <c r="AK1673" s="29">
        <v>32671</v>
      </c>
      <c r="AM1673" s="33" t="str">
        <f>IF(ISBLANK(AL1674),"",Short2[[#This Row],[Adj Close]]/AL1674-1)</f>
        <v/>
      </c>
    </row>
    <row r="1674" spans="1:39" x14ac:dyDescent="0.25">
      <c r="A1674" s="37">
        <v>32664</v>
      </c>
      <c r="B1674" s="39">
        <v>326.69000199999999</v>
      </c>
      <c r="C1674" s="36">
        <f>IF(ISBLANK(B1675), "", GSPC[[#This Row],[Adj Close]]/B1675-1)</f>
        <v>3.5942892588387565E-3</v>
      </c>
      <c r="D1674" s="37">
        <v>32664</v>
      </c>
      <c r="E1674"/>
      <c r="F1674" s="36" t="str">
        <f>IF(ISBLANK(E1675), "", Long0[[#This Row],[Adj Close]]/E1675-1)</f>
        <v/>
      </c>
      <c r="J1674" s="37">
        <v>32664</v>
      </c>
      <c r="K1674"/>
      <c r="L1674" s="36" t="str">
        <f>IF(ISBLANK(K1675),"",Long2[[#This Row],[Adj Close]]/K1675-1)</f>
        <v/>
      </c>
      <c r="M1674" s="29">
        <v>32664</v>
      </c>
      <c r="O1674" s="33" t="str">
        <f>IF(ISBLANK(N1675),"",Long3[[#This Row],[Adj Close]]/N1675-1)</f>
        <v/>
      </c>
      <c r="AH1674" s="37">
        <v>32664</v>
      </c>
      <c r="AJ1674" s="36" t="str">
        <f>IF(ISBLANK(AI1675),"",Short1[[#This Row],[Adj Close]]/AI1675-1)</f>
        <v/>
      </c>
      <c r="AK1674" s="29">
        <v>32664</v>
      </c>
      <c r="AM1674" s="33" t="str">
        <f>IF(ISBLANK(AL1675),"",Short2[[#This Row],[Adj Close]]/AL1675-1)</f>
        <v/>
      </c>
    </row>
    <row r="1675" spans="1:39" x14ac:dyDescent="0.25">
      <c r="A1675" s="37">
        <v>32657</v>
      </c>
      <c r="B1675" s="39">
        <v>325.51998900000001</v>
      </c>
      <c r="C1675" s="36">
        <f>IF(ISBLANK(B1676), "", GSPC[[#This Row],[Adj Close]]/B1676-1)</f>
        <v>1.2220507630467559E-2</v>
      </c>
      <c r="D1675" s="37">
        <v>32657</v>
      </c>
      <c r="E1675"/>
      <c r="F1675" s="36" t="str">
        <f>IF(ISBLANK(E1676), "", Long0[[#This Row],[Adj Close]]/E1676-1)</f>
        <v/>
      </c>
      <c r="J1675" s="37">
        <v>32657</v>
      </c>
      <c r="K1675"/>
      <c r="L1675" s="36" t="str">
        <f>IF(ISBLANK(K1676),"",Long2[[#This Row],[Adj Close]]/K1676-1)</f>
        <v/>
      </c>
      <c r="M1675" s="29">
        <v>32657</v>
      </c>
      <c r="O1675" s="33" t="str">
        <f>IF(ISBLANK(N1676),"",Long3[[#This Row],[Adj Close]]/N1676-1)</f>
        <v/>
      </c>
      <c r="AH1675" s="37">
        <v>32657</v>
      </c>
      <c r="AJ1675" s="36" t="str">
        <f>IF(ISBLANK(AI1676),"",Short1[[#This Row],[Adj Close]]/AI1676-1)</f>
        <v/>
      </c>
      <c r="AK1675" s="29">
        <v>32657</v>
      </c>
      <c r="AM1675" s="33" t="str">
        <f>IF(ISBLANK(AL1676),"",Short2[[#This Row],[Adj Close]]/AL1676-1)</f>
        <v/>
      </c>
    </row>
    <row r="1676" spans="1:39" x14ac:dyDescent="0.25">
      <c r="A1676" s="37">
        <v>32650</v>
      </c>
      <c r="B1676" s="39">
        <v>321.58999599999999</v>
      </c>
      <c r="C1676" s="36">
        <f>IF(ISBLANK(B1677), "", GSPC[[#This Row],[Adj Close]]/B1677-1)</f>
        <v>1.0895467902360956E-3</v>
      </c>
      <c r="D1676" s="37">
        <v>32650</v>
      </c>
      <c r="E1676"/>
      <c r="F1676" s="36" t="str">
        <f>IF(ISBLANK(E1677), "", Long0[[#This Row],[Adj Close]]/E1677-1)</f>
        <v/>
      </c>
      <c r="J1676" s="37">
        <v>32650</v>
      </c>
      <c r="K1676"/>
      <c r="L1676" s="36" t="str">
        <f>IF(ISBLANK(K1677),"",Long2[[#This Row],[Adj Close]]/K1677-1)</f>
        <v/>
      </c>
      <c r="M1676" s="29">
        <v>32650</v>
      </c>
      <c r="O1676" s="33" t="str">
        <f>IF(ISBLANK(N1677),"",Long3[[#This Row],[Adj Close]]/N1677-1)</f>
        <v/>
      </c>
      <c r="AH1676" s="37">
        <v>32650</v>
      </c>
      <c r="AJ1676" s="36" t="str">
        <f>IF(ISBLANK(AI1677),"",Short1[[#This Row],[Adj Close]]/AI1677-1)</f>
        <v/>
      </c>
      <c r="AK1676" s="29">
        <v>32650</v>
      </c>
      <c r="AM1676" s="33" t="str">
        <f>IF(ISBLANK(AL1677),"",Short2[[#This Row],[Adj Close]]/AL1677-1)</f>
        <v/>
      </c>
    </row>
    <row r="1677" spans="1:39" x14ac:dyDescent="0.25">
      <c r="A1677" s="37">
        <v>32643</v>
      </c>
      <c r="B1677" s="39">
        <v>321.23998999999998</v>
      </c>
      <c r="C1677" s="36">
        <f>IF(ISBLANK(B1678), "", GSPC[[#This Row],[Adj Close]]/B1678-1)</f>
        <v>2.3578874886297063E-2</v>
      </c>
      <c r="D1677" s="37">
        <v>32643</v>
      </c>
      <c r="E1677"/>
      <c r="F1677" s="36" t="str">
        <f>IF(ISBLANK(E1678), "", Long0[[#This Row],[Adj Close]]/E1678-1)</f>
        <v/>
      </c>
      <c r="J1677" s="37">
        <v>32643</v>
      </c>
      <c r="K1677"/>
      <c r="L1677" s="36" t="str">
        <f>IF(ISBLANK(K1678),"",Long2[[#This Row],[Adj Close]]/K1678-1)</f>
        <v/>
      </c>
      <c r="M1677" s="29">
        <v>32643</v>
      </c>
      <c r="O1677" s="33" t="str">
        <f>IF(ISBLANK(N1678),"",Long3[[#This Row],[Adj Close]]/N1678-1)</f>
        <v/>
      </c>
      <c r="AH1677" s="37">
        <v>32643</v>
      </c>
      <c r="AJ1677" s="36" t="str">
        <f>IF(ISBLANK(AI1678),"",Short1[[#This Row],[Adj Close]]/AI1678-1)</f>
        <v/>
      </c>
      <c r="AK1677" s="29">
        <v>32643</v>
      </c>
      <c r="AM1677" s="33" t="str">
        <f>IF(ISBLANK(AL1678),"",Short2[[#This Row],[Adj Close]]/AL1678-1)</f>
        <v/>
      </c>
    </row>
    <row r="1678" spans="1:39" x14ac:dyDescent="0.25">
      <c r="A1678" s="37">
        <v>32636</v>
      </c>
      <c r="B1678" s="39">
        <v>313.83999599999999</v>
      </c>
      <c r="C1678" s="36">
        <f>IF(ISBLANK(B1679), "", GSPC[[#This Row],[Adj Close]]/B1679-1)</f>
        <v>2.0252954402634193E-2</v>
      </c>
      <c r="D1678" s="37">
        <v>32636</v>
      </c>
      <c r="E1678"/>
      <c r="F1678" s="36" t="str">
        <f>IF(ISBLANK(E1679), "", Long0[[#This Row],[Adj Close]]/E1679-1)</f>
        <v/>
      </c>
      <c r="J1678" s="37">
        <v>32636</v>
      </c>
      <c r="K1678"/>
      <c r="L1678" s="36" t="str">
        <f>IF(ISBLANK(K1679),"",Long2[[#This Row],[Adj Close]]/K1679-1)</f>
        <v/>
      </c>
      <c r="M1678" s="29">
        <v>32636</v>
      </c>
      <c r="O1678" s="33" t="str">
        <f>IF(ISBLANK(N1679),"",Long3[[#This Row],[Adj Close]]/N1679-1)</f>
        <v/>
      </c>
      <c r="AH1678" s="37">
        <v>32636</v>
      </c>
      <c r="AJ1678" s="36" t="str">
        <f>IF(ISBLANK(AI1679),"",Short1[[#This Row],[Adj Close]]/AI1679-1)</f>
        <v/>
      </c>
      <c r="AK1678" s="29">
        <v>32636</v>
      </c>
      <c r="AM1678" s="33" t="str">
        <f>IF(ISBLANK(AL1679),"",Short2[[#This Row],[Adj Close]]/AL1679-1)</f>
        <v/>
      </c>
    </row>
    <row r="1679" spans="1:39" x14ac:dyDescent="0.25">
      <c r="A1679" s="37">
        <v>32629</v>
      </c>
      <c r="B1679" s="39">
        <v>307.60998499999999</v>
      </c>
      <c r="C1679" s="36">
        <f>IF(ISBLANK(B1680), "", GSPC[[#This Row],[Adj Close]]/B1680-1)</f>
        <v>-6.5560970858369316E-3</v>
      </c>
      <c r="D1679" s="37">
        <v>32629</v>
      </c>
      <c r="E1679"/>
      <c r="F1679" s="36" t="str">
        <f>IF(ISBLANK(E1680), "", Long0[[#This Row],[Adj Close]]/E1680-1)</f>
        <v/>
      </c>
      <c r="J1679" s="37">
        <v>32629</v>
      </c>
      <c r="K1679"/>
      <c r="L1679" s="36" t="str">
        <f>IF(ISBLANK(K1680),"",Long2[[#This Row],[Adj Close]]/K1680-1)</f>
        <v/>
      </c>
      <c r="M1679" s="29">
        <v>32629</v>
      </c>
      <c r="O1679" s="33" t="str">
        <f>IF(ISBLANK(N1680),"",Long3[[#This Row],[Adj Close]]/N1680-1)</f>
        <v/>
      </c>
      <c r="AH1679" s="37">
        <v>32629</v>
      </c>
      <c r="AJ1679" s="36" t="str">
        <f>IF(ISBLANK(AI1680),"",Short1[[#This Row],[Adj Close]]/AI1680-1)</f>
        <v/>
      </c>
      <c r="AK1679" s="29">
        <v>32629</v>
      </c>
      <c r="AM1679" s="33" t="str">
        <f>IF(ISBLANK(AL1680),"",Short2[[#This Row],[Adj Close]]/AL1680-1)</f>
        <v/>
      </c>
    </row>
    <row r="1680" spans="1:39" x14ac:dyDescent="0.25">
      <c r="A1680" s="37">
        <v>32622</v>
      </c>
      <c r="B1680" s="39">
        <v>309.64001500000001</v>
      </c>
      <c r="C1680" s="36">
        <f>IF(ISBLANK(B1681), "", GSPC[[#This Row],[Adj Close]]/B1681-1)</f>
        <v>9.6992995881617361E-5</v>
      </c>
      <c r="D1680" s="37">
        <v>32622</v>
      </c>
      <c r="E1680"/>
      <c r="F1680" s="36" t="str">
        <f>IF(ISBLANK(E1681), "", Long0[[#This Row],[Adj Close]]/E1681-1)</f>
        <v/>
      </c>
      <c r="J1680" s="37">
        <v>32622</v>
      </c>
      <c r="K1680"/>
      <c r="L1680" s="36" t="str">
        <f>IF(ISBLANK(K1681),"",Long2[[#This Row],[Adj Close]]/K1681-1)</f>
        <v/>
      </c>
      <c r="M1680" s="29">
        <v>32622</v>
      </c>
      <c r="O1680" s="33" t="str">
        <f>IF(ISBLANK(N1681),"",Long3[[#This Row],[Adj Close]]/N1681-1)</f>
        <v/>
      </c>
      <c r="AH1680" s="37">
        <v>32622</v>
      </c>
      <c r="AJ1680" s="36" t="str">
        <f>IF(ISBLANK(AI1681),"",Short1[[#This Row],[Adj Close]]/AI1681-1)</f>
        <v/>
      </c>
      <c r="AK1680" s="29">
        <v>32622</v>
      </c>
      <c r="AM1680" s="33" t="str">
        <f>IF(ISBLANK(AL1681),"",Short2[[#This Row],[Adj Close]]/AL1681-1)</f>
        <v/>
      </c>
    </row>
    <row r="1681" spans="1:39" x14ac:dyDescent="0.25">
      <c r="A1681" s="37">
        <v>32615</v>
      </c>
      <c r="B1681" s="39">
        <v>309.60998499999999</v>
      </c>
      <c r="C1681" s="36">
        <f>IF(ISBLANK(B1682), "", GSPC[[#This Row],[Adj Close]]/B1682-1)</f>
        <v>2.7375897301030294E-2</v>
      </c>
      <c r="D1681" s="37">
        <v>32615</v>
      </c>
      <c r="E1681"/>
      <c r="F1681" s="36" t="str">
        <f>IF(ISBLANK(E1682), "", Long0[[#This Row],[Adj Close]]/E1682-1)</f>
        <v/>
      </c>
      <c r="J1681" s="37">
        <v>32615</v>
      </c>
      <c r="K1681"/>
      <c r="L1681" s="36" t="str">
        <f>IF(ISBLANK(K1682),"",Long2[[#This Row],[Adj Close]]/K1682-1)</f>
        <v/>
      </c>
      <c r="M1681" s="29">
        <v>32615</v>
      </c>
      <c r="O1681" s="33" t="str">
        <f>IF(ISBLANK(N1682),"",Long3[[#This Row],[Adj Close]]/N1682-1)</f>
        <v/>
      </c>
      <c r="AH1681" s="37">
        <v>32615</v>
      </c>
      <c r="AJ1681" s="36" t="str">
        <f>IF(ISBLANK(AI1682),"",Short1[[#This Row],[Adj Close]]/AI1682-1)</f>
        <v/>
      </c>
      <c r="AK1681" s="29">
        <v>32615</v>
      </c>
      <c r="AM1681" s="33" t="str">
        <f>IF(ISBLANK(AL1682),"",Short2[[#This Row],[Adj Close]]/AL1682-1)</f>
        <v/>
      </c>
    </row>
    <row r="1682" spans="1:39" x14ac:dyDescent="0.25">
      <c r="A1682" s="37">
        <v>32608</v>
      </c>
      <c r="B1682" s="39">
        <v>301.35998499999999</v>
      </c>
      <c r="C1682" s="36">
        <f>IF(ISBLANK(B1683), "", GSPC[[#This Row],[Adj Close]]/B1683-1)</f>
        <v>1.4133735844208628E-2</v>
      </c>
      <c r="D1682" s="37">
        <v>32608</v>
      </c>
      <c r="E1682"/>
      <c r="F1682" s="36" t="str">
        <f>IF(ISBLANK(E1683), "", Long0[[#This Row],[Adj Close]]/E1683-1)</f>
        <v/>
      </c>
      <c r="J1682" s="37">
        <v>32608</v>
      </c>
      <c r="K1682"/>
      <c r="L1682" s="36" t="str">
        <f>IF(ISBLANK(K1683),"",Long2[[#This Row],[Adj Close]]/K1683-1)</f>
        <v/>
      </c>
      <c r="M1682" s="29">
        <v>32608</v>
      </c>
      <c r="O1682" s="33" t="str">
        <f>IF(ISBLANK(N1683),"",Long3[[#This Row],[Adj Close]]/N1683-1)</f>
        <v/>
      </c>
      <c r="AH1682" s="37">
        <v>32608</v>
      </c>
      <c r="AJ1682" s="36" t="str">
        <f>IF(ISBLANK(AI1683),"",Short1[[#This Row],[Adj Close]]/AI1683-1)</f>
        <v/>
      </c>
      <c r="AK1682" s="29">
        <v>32608</v>
      </c>
      <c r="AM1682" s="33" t="str">
        <f>IF(ISBLANK(AL1683),"",Short2[[#This Row],[Adj Close]]/AL1683-1)</f>
        <v/>
      </c>
    </row>
    <row r="1683" spans="1:39" x14ac:dyDescent="0.25">
      <c r="A1683" s="37">
        <v>32601</v>
      </c>
      <c r="B1683" s="39">
        <v>297.16000400000001</v>
      </c>
      <c r="C1683" s="36">
        <f>IF(ISBLANK(B1684), "", GSPC[[#This Row],[Adj Close]]/B1684-1)</f>
        <v>7.7661648822560103E-3</v>
      </c>
      <c r="D1683" s="37">
        <v>32601</v>
      </c>
      <c r="E1683"/>
      <c r="F1683" s="36" t="str">
        <f>IF(ISBLANK(E1684), "", Long0[[#This Row],[Adj Close]]/E1684-1)</f>
        <v/>
      </c>
      <c r="J1683" s="37">
        <v>32601</v>
      </c>
      <c r="K1683"/>
      <c r="L1683" s="36" t="str">
        <f>IF(ISBLANK(K1684),"",Long2[[#This Row],[Adj Close]]/K1684-1)</f>
        <v/>
      </c>
      <c r="M1683" s="29">
        <v>32601</v>
      </c>
      <c r="O1683" s="33" t="str">
        <f>IF(ISBLANK(N1684),"",Long3[[#This Row],[Adj Close]]/N1684-1)</f>
        <v/>
      </c>
      <c r="AH1683" s="37">
        <v>32601</v>
      </c>
      <c r="AJ1683" s="36" t="str">
        <f>IF(ISBLANK(AI1684),"",Short1[[#This Row],[Adj Close]]/AI1684-1)</f>
        <v/>
      </c>
      <c r="AK1683" s="29">
        <v>32601</v>
      </c>
      <c r="AM1683" s="33" t="str">
        <f>IF(ISBLANK(AL1684),"",Short2[[#This Row],[Adj Close]]/AL1684-1)</f>
        <v/>
      </c>
    </row>
    <row r="1684" spans="1:39" x14ac:dyDescent="0.25">
      <c r="A1684" s="37">
        <v>32594</v>
      </c>
      <c r="B1684" s="39">
        <v>294.86999500000002</v>
      </c>
      <c r="C1684" s="36">
        <f>IF(ISBLANK(B1685), "", GSPC[[#This Row],[Adj Close]]/B1685-1)</f>
        <v>2.0381977215718328E-2</v>
      </c>
      <c r="D1684" s="37">
        <v>32594</v>
      </c>
      <c r="E1684"/>
      <c r="F1684" s="36" t="str">
        <f>IF(ISBLANK(E1685), "", Long0[[#This Row],[Adj Close]]/E1685-1)</f>
        <v/>
      </c>
      <c r="J1684" s="37">
        <v>32594</v>
      </c>
      <c r="K1684"/>
      <c r="L1684" s="36" t="str">
        <f>IF(ISBLANK(K1685),"",Long2[[#This Row],[Adj Close]]/K1685-1)</f>
        <v/>
      </c>
      <c r="M1684" s="29">
        <v>32594</v>
      </c>
      <c r="O1684" s="33" t="str">
        <f>IF(ISBLANK(N1685),"",Long3[[#This Row],[Adj Close]]/N1685-1)</f>
        <v/>
      </c>
      <c r="AH1684" s="37">
        <v>32594</v>
      </c>
      <c r="AJ1684" s="36" t="str">
        <f>IF(ISBLANK(AI1685),"",Short1[[#This Row],[Adj Close]]/AI1685-1)</f>
        <v/>
      </c>
      <c r="AK1684" s="29">
        <v>32594</v>
      </c>
      <c r="AM1684" s="33" t="str">
        <f>IF(ISBLANK(AL1685),"",Short2[[#This Row],[Adj Close]]/AL1685-1)</f>
        <v/>
      </c>
    </row>
    <row r="1685" spans="1:39" x14ac:dyDescent="0.25">
      <c r="A1685" s="37">
        <v>32587</v>
      </c>
      <c r="B1685" s="39">
        <v>288.98001099999999</v>
      </c>
      <c r="C1685" s="36">
        <f>IF(ISBLANK(B1686), "", GSPC[[#This Row],[Adj Close]]/B1686-1)</f>
        <v>-1.267549617222663E-2</v>
      </c>
      <c r="D1685" s="37">
        <v>32587</v>
      </c>
      <c r="E1685"/>
      <c r="F1685" s="36" t="str">
        <f>IF(ISBLANK(E1686), "", Long0[[#This Row],[Adj Close]]/E1686-1)</f>
        <v/>
      </c>
      <c r="J1685" s="37">
        <v>32587</v>
      </c>
      <c r="K1685"/>
      <c r="L1685" s="36" t="str">
        <f>IF(ISBLANK(K1686),"",Long2[[#This Row],[Adj Close]]/K1686-1)</f>
        <v/>
      </c>
      <c r="M1685" s="29">
        <v>32587</v>
      </c>
      <c r="O1685" s="33" t="str">
        <f>IF(ISBLANK(N1686),"",Long3[[#This Row],[Adj Close]]/N1686-1)</f>
        <v/>
      </c>
      <c r="AH1685" s="37">
        <v>32587</v>
      </c>
      <c r="AJ1685" s="36" t="str">
        <f>IF(ISBLANK(AI1686),"",Short1[[#This Row],[Adj Close]]/AI1686-1)</f>
        <v/>
      </c>
      <c r="AK1685" s="29">
        <v>32587</v>
      </c>
      <c r="AM1685" s="33" t="str">
        <f>IF(ISBLANK(AL1686),"",Short2[[#This Row],[Adj Close]]/AL1686-1)</f>
        <v/>
      </c>
    </row>
    <row r="1686" spans="1:39" x14ac:dyDescent="0.25">
      <c r="A1686" s="37">
        <v>32580</v>
      </c>
      <c r="B1686" s="39">
        <v>292.69000199999999</v>
      </c>
      <c r="C1686" s="36">
        <f>IF(ISBLANK(B1687), "", GSPC[[#This Row],[Adj Close]]/B1687-1)</f>
        <v>-6.4874008725857024E-4</v>
      </c>
      <c r="D1686" s="37">
        <v>32580</v>
      </c>
      <c r="E1686"/>
      <c r="F1686" s="36" t="str">
        <f>IF(ISBLANK(E1687), "", Long0[[#This Row],[Adj Close]]/E1687-1)</f>
        <v/>
      </c>
      <c r="J1686" s="37">
        <v>32580</v>
      </c>
      <c r="K1686"/>
      <c r="L1686" s="36" t="str">
        <f>IF(ISBLANK(K1687),"",Long2[[#This Row],[Adj Close]]/K1687-1)</f>
        <v/>
      </c>
      <c r="M1686" s="29">
        <v>32580</v>
      </c>
      <c r="O1686" s="33" t="str">
        <f>IF(ISBLANK(N1687),"",Long3[[#This Row],[Adj Close]]/N1687-1)</f>
        <v/>
      </c>
      <c r="AH1686" s="37">
        <v>32580</v>
      </c>
      <c r="AJ1686" s="36" t="str">
        <f>IF(ISBLANK(AI1687),"",Short1[[#This Row],[Adj Close]]/AI1687-1)</f>
        <v/>
      </c>
      <c r="AK1686" s="29">
        <v>32580</v>
      </c>
      <c r="AM1686" s="33" t="str">
        <f>IF(ISBLANK(AL1687),"",Short2[[#This Row],[Adj Close]]/AL1687-1)</f>
        <v/>
      </c>
    </row>
    <row r="1687" spans="1:39" x14ac:dyDescent="0.25">
      <c r="A1687" s="37">
        <v>32573</v>
      </c>
      <c r="B1687" s="39">
        <v>292.88000499999998</v>
      </c>
      <c r="C1687" s="36">
        <f>IF(ISBLANK(B1688), "", GSPC[[#This Row],[Adj Close]]/B1688-1)</f>
        <v>5.8383544229290152E-3</v>
      </c>
      <c r="D1687" s="37">
        <v>32573</v>
      </c>
      <c r="E1687"/>
      <c r="F1687" s="36" t="str">
        <f>IF(ISBLANK(E1688), "", Long0[[#This Row],[Adj Close]]/E1688-1)</f>
        <v/>
      </c>
      <c r="J1687" s="37">
        <v>32573</v>
      </c>
      <c r="K1687"/>
      <c r="L1687" s="36" t="str">
        <f>IF(ISBLANK(K1688),"",Long2[[#This Row],[Adj Close]]/K1688-1)</f>
        <v/>
      </c>
      <c r="M1687" s="29">
        <v>32573</v>
      </c>
      <c r="O1687" s="33" t="str">
        <f>IF(ISBLANK(N1688),"",Long3[[#This Row],[Adj Close]]/N1688-1)</f>
        <v/>
      </c>
      <c r="AH1687" s="37">
        <v>32573</v>
      </c>
      <c r="AJ1687" s="36" t="str">
        <f>IF(ISBLANK(AI1688),"",Short1[[#This Row],[Adj Close]]/AI1688-1)</f>
        <v/>
      </c>
      <c r="AK1687" s="29">
        <v>32573</v>
      </c>
      <c r="AM1687" s="33" t="str">
        <f>IF(ISBLANK(AL1688),"",Short2[[#This Row],[Adj Close]]/AL1688-1)</f>
        <v/>
      </c>
    </row>
    <row r="1688" spans="1:39" x14ac:dyDescent="0.25">
      <c r="A1688" s="37">
        <v>32566</v>
      </c>
      <c r="B1688" s="39">
        <v>291.17999300000002</v>
      </c>
      <c r="C1688" s="36">
        <f>IF(ISBLANK(B1689), "", GSPC[[#This Row],[Adj Close]]/B1689-1)</f>
        <v>1.4105067145455674E-2</v>
      </c>
      <c r="D1688" s="37">
        <v>32566</v>
      </c>
      <c r="E1688"/>
      <c r="F1688" s="36" t="str">
        <f>IF(ISBLANK(E1689), "", Long0[[#This Row],[Adj Close]]/E1689-1)</f>
        <v/>
      </c>
      <c r="J1688" s="37">
        <v>32566</v>
      </c>
      <c r="K1688"/>
      <c r="L1688" s="36" t="str">
        <f>IF(ISBLANK(K1689),"",Long2[[#This Row],[Adj Close]]/K1689-1)</f>
        <v/>
      </c>
      <c r="M1688" s="29">
        <v>32566</v>
      </c>
      <c r="O1688" s="33" t="str">
        <f>IF(ISBLANK(N1689),"",Long3[[#This Row],[Adj Close]]/N1689-1)</f>
        <v/>
      </c>
      <c r="AH1688" s="37">
        <v>32566</v>
      </c>
      <c r="AJ1688" s="36" t="str">
        <f>IF(ISBLANK(AI1689),"",Short1[[#This Row],[Adj Close]]/AI1689-1)</f>
        <v/>
      </c>
      <c r="AK1688" s="29">
        <v>32566</v>
      </c>
      <c r="AM1688" s="33" t="str">
        <f>IF(ISBLANK(AL1689),"",Short2[[#This Row],[Adj Close]]/AL1689-1)</f>
        <v/>
      </c>
    </row>
    <row r="1689" spans="1:39" x14ac:dyDescent="0.25">
      <c r="A1689" s="37">
        <v>32559</v>
      </c>
      <c r="B1689" s="39">
        <v>287.13000499999998</v>
      </c>
      <c r="C1689" s="36">
        <f>IF(ISBLANK(B1690), "", GSPC[[#This Row],[Adj Close]]/B1690-1)</f>
        <v>-3.2450480777379775E-2</v>
      </c>
      <c r="D1689" s="37">
        <v>32559</v>
      </c>
      <c r="E1689"/>
      <c r="F1689" s="36" t="str">
        <f>IF(ISBLANK(E1690), "", Long0[[#This Row],[Adj Close]]/E1690-1)</f>
        <v/>
      </c>
      <c r="J1689" s="37">
        <v>32559</v>
      </c>
      <c r="K1689"/>
      <c r="L1689" s="36" t="str">
        <f>IF(ISBLANK(K1690),"",Long2[[#This Row],[Adj Close]]/K1690-1)</f>
        <v/>
      </c>
      <c r="M1689" s="29">
        <v>32559</v>
      </c>
      <c r="O1689" s="33" t="str">
        <f>IF(ISBLANK(N1690),"",Long3[[#This Row],[Adj Close]]/N1690-1)</f>
        <v/>
      </c>
      <c r="AH1689" s="37">
        <v>32559</v>
      </c>
      <c r="AJ1689" s="36" t="str">
        <f>IF(ISBLANK(AI1690),"",Short1[[#This Row],[Adj Close]]/AI1690-1)</f>
        <v/>
      </c>
      <c r="AK1689" s="29">
        <v>32559</v>
      </c>
      <c r="AM1689" s="33" t="str">
        <f>IF(ISBLANK(AL1690),"",Short2[[#This Row],[Adj Close]]/AL1690-1)</f>
        <v/>
      </c>
    </row>
    <row r="1690" spans="1:39" x14ac:dyDescent="0.25">
      <c r="A1690" s="37">
        <v>32552</v>
      </c>
      <c r="B1690" s="39">
        <v>296.76001000000002</v>
      </c>
      <c r="C1690" s="36">
        <f>IF(ISBLANK(B1691), "", GSPC[[#This Row],[Adj Close]]/B1691-1)</f>
        <v>1.6231837471920585E-2</v>
      </c>
      <c r="D1690" s="37">
        <v>32552</v>
      </c>
      <c r="E1690"/>
      <c r="F1690" s="36" t="str">
        <f>IF(ISBLANK(E1691), "", Long0[[#This Row],[Adj Close]]/E1691-1)</f>
        <v/>
      </c>
      <c r="J1690" s="37">
        <v>32552</v>
      </c>
      <c r="K1690"/>
      <c r="L1690" s="36" t="str">
        <f>IF(ISBLANK(K1691),"",Long2[[#This Row],[Adj Close]]/K1691-1)</f>
        <v/>
      </c>
      <c r="M1690" s="29">
        <v>32552</v>
      </c>
      <c r="O1690" s="33" t="str">
        <f>IF(ISBLANK(N1691),"",Long3[[#This Row],[Adj Close]]/N1691-1)</f>
        <v/>
      </c>
      <c r="AH1690" s="37">
        <v>32552</v>
      </c>
      <c r="AJ1690" s="36" t="str">
        <f>IF(ISBLANK(AI1691),"",Short1[[#This Row],[Adj Close]]/AI1691-1)</f>
        <v/>
      </c>
      <c r="AK1690" s="29">
        <v>32552</v>
      </c>
      <c r="AM1690" s="33" t="str">
        <f>IF(ISBLANK(AL1691),"",Short2[[#This Row],[Adj Close]]/AL1691-1)</f>
        <v/>
      </c>
    </row>
    <row r="1691" spans="1:39" x14ac:dyDescent="0.25">
      <c r="A1691" s="37">
        <v>32545</v>
      </c>
      <c r="B1691" s="39">
        <v>292.01998900000001</v>
      </c>
      <c r="C1691" s="36">
        <f>IF(ISBLANK(B1692), "", GSPC[[#This Row],[Adj Close]]/B1692-1)</f>
        <v>-1.6668390690411927E-2</v>
      </c>
      <c r="D1691" s="37">
        <v>32545</v>
      </c>
      <c r="E1691"/>
      <c r="F1691" s="36" t="str">
        <f>IF(ISBLANK(E1692), "", Long0[[#This Row],[Adj Close]]/E1692-1)</f>
        <v/>
      </c>
      <c r="J1691" s="37">
        <v>32545</v>
      </c>
      <c r="K1691"/>
      <c r="L1691" s="36" t="str">
        <f>IF(ISBLANK(K1692),"",Long2[[#This Row],[Adj Close]]/K1692-1)</f>
        <v/>
      </c>
      <c r="M1691" s="29">
        <v>32545</v>
      </c>
      <c r="O1691" s="33" t="str">
        <f>IF(ISBLANK(N1692),"",Long3[[#This Row],[Adj Close]]/N1692-1)</f>
        <v/>
      </c>
      <c r="AH1691" s="37">
        <v>32545</v>
      </c>
      <c r="AJ1691" s="36" t="str">
        <f>IF(ISBLANK(AI1692),"",Short1[[#This Row],[Adj Close]]/AI1692-1)</f>
        <v/>
      </c>
      <c r="AK1691" s="29">
        <v>32545</v>
      </c>
      <c r="AM1691" s="33" t="str">
        <f>IF(ISBLANK(AL1692),"",Short2[[#This Row],[Adj Close]]/AL1692-1)</f>
        <v/>
      </c>
    </row>
    <row r="1692" spans="1:39" x14ac:dyDescent="0.25">
      <c r="A1692" s="37">
        <v>32538</v>
      </c>
      <c r="B1692" s="39">
        <v>296.97000100000002</v>
      </c>
      <c r="C1692" s="36">
        <f>IF(ISBLANK(B1693), "", GSPC[[#This Row],[Adj Close]]/B1693-1)</f>
        <v>1.0720828823614026E-2</v>
      </c>
      <c r="D1692" s="37">
        <v>32538</v>
      </c>
      <c r="E1692"/>
      <c r="F1692" s="36" t="str">
        <f>IF(ISBLANK(E1693), "", Long0[[#This Row],[Adj Close]]/E1693-1)</f>
        <v/>
      </c>
      <c r="J1692" s="37">
        <v>32538</v>
      </c>
      <c r="K1692"/>
      <c r="L1692" s="36" t="str">
        <f>IF(ISBLANK(K1693),"",Long2[[#This Row],[Adj Close]]/K1693-1)</f>
        <v/>
      </c>
      <c r="M1692" s="29">
        <v>32538</v>
      </c>
      <c r="O1692" s="33" t="str">
        <f>IF(ISBLANK(N1693),"",Long3[[#This Row],[Adj Close]]/N1693-1)</f>
        <v/>
      </c>
      <c r="AH1692" s="37">
        <v>32538</v>
      </c>
      <c r="AJ1692" s="36" t="str">
        <f>IF(ISBLANK(AI1693),"",Short1[[#This Row],[Adj Close]]/AI1693-1)</f>
        <v/>
      </c>
      <c r="AK1692" s="29">
        <v>32538</v>
      </c>
      <c r="AM1692" s="33" t="str">
        <f>IF(ISBLANK(AL1693),"",Short2[[#This Row],[Adj Close]]/AL1693-1)</f>
        <v/>
      </c>
    </row>
    <row r="1693" spans="1:39" x14ac:dyDescent="0.25">
      <c r="A1693" s="37">
        <v>32531</v>
      </c>
      <c r="B1693" s="39">
        <v>293.82000699999998</v>
      </c>
      <c r="C1693" s="36">
        <f>IF(ISBLANK(B1694), "", GSPC[[#This Row],[Adj Close]]/B1694-1)</f>
        <v>2.5084610384736195E-2</v>
      </c>
      <c r="D1693" s="37">
        <v>32531</v>
      </c>
      <c r="E1693"/>
      <c r="F1693" s="36" t="str">
        <f>IF(ISBLANK(E1694), "", Long0[[#This Row],[Adj Close]]/E1694-1)</f>
        <v/>
      </c>
      <c r="J1693" s="37">
        <v>32531</v>
      </c>
      <c r="K1693"/>
      <c r="L1693" s="36" t="str">
        <f>IF(ISBLANK(K1694),"",Long2[[#This Row],[Adj Close]]/K1694-1)</f>
        <v/>
      </c>
      <c r="M1693" s="29">
        <v>32531</v>
      </c>
      <c r="O1693" s="33" t="str">
        <f>IF(ISBLANK(N1694),"",Long3[[#This Row],[Adj Close]]/N1694-1)</f>
        <v/>
      </c>
      <c r="AH1693" s="37">
        <v>32531</v>
      </c>
      <c r="AJ1693" s="36" t="str">
        <f>IF(ISBLANK(AI1694),"",Short1[[#This Row],[Adj Close]]/AI1694-1)</f>
        <v/>
      </c>
      <c r="AK1693" s="29">
        <v>32531</v>
      </c>
      <c r="AM1693" s="33" t="str">
        <f>IF(ISBLANK(AL1694),"",Short2[[#This Row],[Adj Close]]/AL1694-1)</f>
        <v/>
      </c>
    </row>
    <row r="1694" spans="1:39" x14ac:dyDescent="0.25">
      <c r="A1694" s="37">
        <v>32524</v>
      </c>
      <c r="B1694" s="39">
        <v>286.63000499999998</v>
      </c>
      <c r="C1694" s="36">
        <f>IF(ISBLANK(B1695), "", GSPC[[#This Row],[Adj Close]]/B1695-1)</f>
        <v>9.7227958171484108E-3</v>
      </c>
      <c r="D1694" s="37">
        <v>32524</v>
      </c>
      <c r="E1694"/>
      <c r="F1694" s="36" t="str">
        <f>IF(ISBLANK(E1695), "", Long0[[#This Row],[Adj Close]]/E1695-1)</f>
        <v/>
      </c>
      <c r="J1694" s="37">
        <v>32524</v>
      </c>
      <c r="K1694"/>
      <c r="L1694" s="36" t="str">
        <f>IF(ISBLANK(K1695),"",Long2[[#This Row],[Adj Close]]/K1695-1)</f>
        <v/>
      </c>
      <c r="M1694" s="29">
        <v>32524</v>
      </c>
      <c r="O1694" s="33" t="str">
        <f>IF(ISBLANK(N1695),"",Long3[[#This Row],[Adj Close]]/N1695-1)</f>
        <v/>
      </c>
      <c r="AH1694" s="37">
        <v>32524</v>
      </c>
      <c r="AJ1694" s="36" t="str">
        <f>IF(ISBLANK(AI1695),"",Short1[[#This Row],[Adj Close]]/AI1695-1)</f>
        <v/>
      </c>
      <c r="AK1694" s="29">
        <v>32524</v>
      </c>
      <c r="AM1694" s="33" t="str">
        <f>IF(ISBLANK(AL1695),"",Short2[[#This Row],[Adj Close]]/AL1695-1)</f>
        <v/>
      </c>
    </row>
    <row r="1695" spans="1:39" x14ac:dyDescent="0.25">
      <c r="A1695" s="37">
        <v>32517</v>
      </c>
      <c r="B1695" s="39">
        <v>283.86999500000002</v>
      </c>
      <c r="C1695" s="36">
        <f>IF(ISBLANK(B1696), "", GSPC[[#This Row],[Adj Close]]/B1696-1)</f>
        <v>1.1401225110571511E-2</v>
      </c>
      <c r="D1695" s="37">
        <v>32517</v>
      </c>
      <c r="E1695"/>
      <c r="F1695" s="36" t="str">
        <f>IF(ISBLANK(E1696), "", Long0[[#This Row],[Adj Close]]/E1696-1)</f>
        <v/>
      </c>
      <c r="J1695" s="37">
        <v>32517</v>
      </c>
      <c r="K1695"/>
      <c r="L1695" s="36" t="str">
        <f>IF(ISBLANK(K1696),"",Long2[[#This Row],[Adj Close]]/K1696-1)</f>
        <v/>
      </c>
      <c r="M1695" s="29">
        <v>32517</v>
      </c>
      <c r="O1695" s="33" t="str">
        <f>IF(ISBLANK(N1696),"",Long3[[#This Row],[Adj Close]]/N1696-1)</f>
        <v/>
      </c>
      <c r="AH1695" s="37">
        <v>32517</v>
      </c>
      <c r="AJ1695" s="36" t="str">
        <f>IF(ISBLANK(AI1696),"",Short1[[#This Row],[Adj Close]]/AI1696-1)</f>
        <v/>
      </c>
      <c r="AK1695" s="29">
        <v>32517</v>
      </c>
      <c r="AM1695" s="33" t="str">
        <f>IF(ISBLANK(AL1696),"",Short2[[#This Row],[Adj Close]]/AL1696-1)</f>
        <v/>
      </c>
    </row>
    <row r="1696" spans="1:39" x14ac:dyDescent="0.25">
      <c r="A1696" s="37">
        <v>32510</v>
      </c>
      <c r="B1696" s="39">
        <v>280.67001299999998</v>
      </c>
      <c r="C1696" s="36">
        <f>IF(ISBLANK(B1697), "", GSPC[[#This Row],[Adj Close]]/B1697-1)</f>
        <v>1.0622252590298586E-2</v>
      </c>
      <c r="D1696" s="37">
        <v>32510</v>
      </c>
      <c r="E1696"/>
      <c r="F1696" s="36" t="str">
        <f>IF(ISBLANK(E1697), "", Long0[[#This Row],[Adj Close]]/E1697-1)</f>
        <v/>
      </c>
      <c r="J1696" s="37">
        <v>32510</v>
      </c>
      <c r="K1696"/>
      <c r="L1696" s="36" t="str">
        <f>IF(ISBLANK(K1697),"",Long2[[#This Row],[Adj Close]]/K1697-1)</f>
        <v/>
      </c>
      <c r="M1696" s="29">
        <v>32510</v>
      </c>
      <c r="O1696" s="33" t="str">
        <f>IF(ISBLANK(N1697),"",Long3[[#This Row],[Adj Close]]/N1697-1)</f>
        <v/>
      </c>
      <c r="AH1696" s="37">
        <v>32510</v>
      </c>
      <c r="AJ1696" s="36" t="str">
        <f>IF(ISBLANK(AI1697),"",Short1[[#This Row],[Adj Close]]/AI1697-1)</f>
        <v/>
      </c>
      <c r="AK1696" s="29">
        <v>32510</v>
      </c>
      <c r="AM1696" s="33" t="str">
        <f>IF(ISBLANK(AL1697),"",Short2[[#This Row],[Adj Close]]/AL1697-1)</f>
        <v/>
      </c>
    </row>
    <row r="1697" spans="1:39" x14ac:dyDescent="0.25">
      <c r="A1697" s="37">
        <v>32503</v>
      </c>
      <c r="B1697" s="39">
        <v>277.72000100000002</v>
      </c>
      <c r="C1697" s="36">
        <f>IF(ISBLANK(B1698), "", GSPC[[#This Row],[Adj Close]]/B1698-1)</f>
        <v>-5.3979919638313945E-4</v>
      </c>
      <c r="D1697" s="37">
        <v>32503</v>
      </c>
      <c r="E1697"/>
      <c r="F1697" s="36" t="str">
        <f>IF(ISBLANK(E1698), "", Long0[[#This Row],[Adj Close]]/E1698-1)</f>
        <v/>
      </c>
      <c r="J1697" s="37">
        <v>32503</v>
      </c>
      <c r="K1697"/>
      <c r="L1697" s="36" t="str">
        <f>IF(ISBLANK(K1698),"",Long2[[#This Row],[Adj Close]]/K1698-1)</f>
        <v/>
      </c>
      <c r="M1697" s="29">
        <v>32503</v>
      </c>
      <c r="O1697" s="33" t="str">
        <f>IF(ISBLANK(N1698),"",Long3[[#This Row],[Adj Close]]/N1698-1)</f>
        <v/>
      </c>
      <c r="AH1697" s="37">
        <v>32503</v>
      </c>
      <c r="AJ1697" s="36" t="str">
        <f>IF(ISBLANK(AI1698),"",Short1[[#This Row],[Adj Close]]/AI1698-1)</f>
        <v/>
      </c>
      <c r="AK1697" s="29">
        <v>32503</v>
      </c>
      <c r="AM1697" s="33" t="str">
        <f>IF(ISBLANK(AL1698),"",Short2[[#This Row],[Adj Close]]/AL1698-1)</f>
        <v/>
      </c>
    </row>
    <row r="1698" spans="1:39" x14ac:dyDescent="0.25">
      <c r="A1698" s="37">
        <v>32496</v>
      </c>
      <c r="B1698" s="39">
        <v>277.86999500000002</v>
      </c>
      <c r="C1698" s="36">
        <f>IF(ISBLANK(B1699), "", GSPC[[#This Row],[Adj Close]]/B1699-1)</f>
        <v>5.7185781191242402E-3</v>
      </c>
      <c r="D1698" s="37">
        <v>32496</v>
      </c>
      <c r="E1698"/>
      <c r="F1698" s="36" t="str">
        <f>IF(ISBLANK(E1699), "", Long0[[#This Row],[Adj Close]]/E1699-1)</f>
        <v/>
      </c>
      <c r="J1698" s="37">
        <v>32496</v>
      </c>
      <c r="K1698"/>
      <c r="L1698" s="36" t="str">
        <f>IF(ISBLANK(K1699),"",Long2[[#This Row],[Adj Close]]/K1699-1)</f>
        <v/>
      </c>
      <c r="M1698" s="29">
        <v>32496</v>
      </c>
      <c r="O1698" s="33" t="str">
        <f>IF(ISBLANK(N1699),"",Long3[[#This Row],[Adj Close]]/N1699-1)</f>
        <v/>
      </c>
      <c r="AH1698" s="37">
        <v>32496</v>
      </c>
      <c r="AJ1698" s="36" t="str">
        <f>IF(ISBLANK(AI1699),"",Short1[[#This Row],[Adj Close]]/AI1699-1)</f>
        <v/>
      </c>
      <c r="AK1698" s="29">
        <v>32496</v>
      </c>
      <c r="AM1698" s="33" t="str">
        <f>IF(ISBLANK(AL1699),"",Short2[[#This Row],[Adj Close]]/AL1699-1)</f>
        <v/>
      </c>
    </row>
    <row r="1699" spans="1:39" x14ac:dyDescent="0.25">
      <c r="A1699" s="37">
        <v>32489</v>
      </c>
      <c r="B1699" s="39">
        <v>276.290009</v>
      </c>
      <c r="C1699" s="36">
        <f>IF(ISBLANK(B1700), "", GSPC[[#This Row],[Adj Close]]/B1700-1)</f>
        <v>-2.6711547582252138E-3</v>
      </c>
      <c r="D1699" s="37">
        <v>32489</v>
      </c>
      <c r="E1699"/>
      <c r="F1699" s="36" t="str">
        <f>IF(ISBLANK(E1700), "", Long0[[#This Row],[Adj Close]]/E1700-1)</f>
        <v/>
      </c>
      <c r="J1699" s="37">
        <v>32489</v>
      </c>
      <c r="K1699"/>
      <c r="L1699" s="36" t="str">
        <f>IF(ISBLANK(K1700),"",Long2[[#This Row],[Adj Close]]/K1700-1)</f>
        <v/>
      </c>
      <c r="M1699" s="29">
        <v>32489</v>
      </c>
      <c r="O1699" s="33" t="str">
        <f>IF(ISBLANK(N1700),"",Long3[[#This Row],[Adj Close]]/N1700-1)</f>
        <v/>
      </c>
      <c r="AH1699" s="37">
        <v>32489</v>
      </c>
      <c r="AJ1699" s="36" t="str">
        <f>IF(ISBLANK(AI1700),"",Short1[[#This Row],[Adj Close]]/AI1700-1)</f>
        <v/>
      </c>
      <c r="AK1699" s="29">
        <v>32489</v>
      </c>
      <c r="AM1699" s="33" t="str">
        <f>IF(ISBLANK(AL1700),"",Short2[[#This Row],[Adj Close]]/AL1700-1)</f>
        <v/>
      </c>
    </row>
    <row r="1700" spans="1:39" x14ac:dyDescent="0.25">
      <c r="A1700" s="37">
        <v>32482</v>
      </c>
      <c r="B1700" s="39">
        <v>277.02999899999998</v>
      </c>
      <c r="C1700" s="36">
        <f>IF(ISBLANK(B1701), "", GSPC[[#This Row],[Adj Close]]/B1701-1)</f>
        <v>1.9204595262901192E-2</v>
      </c>
      <c r="D1700" s="37">
        <v>32482</v>
      </c>
      <c r="E1700"/>
      <c r="F1700" s="36" t="str">
        <f>IF(ISBLANK(E1701), "", Long0[[#This Row],[Adj Close]]/E1701-1)</f>
        <v/>
      </c>
      <c r="J1700" s="37">
        <v>32482</v>
      </c>
      <c r="K1700"/>
      <c r="L1700" s="36" t="str">
        <f>IF(ISBLANK(K1701),"",Long2[[#This Row],[Adj Close]]/K1701-1)</f>
        <v/>
      </c>
      <c r="M1700" s="29">
        <v>32482</v>
      </c>
      <c r="O1700" s="33" t="str">
        <f>IF(ISBLANK(N1701),"",Long3[[#This Row],[Adj Close]]/N1701-1)</f>
        <v/>
      </c>
      <c r="AH1700" s="37">
        <v>32482</v>
      </c>
      <c r="AJ1700" s="36" t="str">
        <f>IF(ISBLANK(AI1701),"",Short1[[#This Row],[Adj Close]]/AI1701-1)</f>
        <v/>
      </c>
      <c r="AK1700" s="29">
        <v>32482</v>
      </c>
      <c r="AM1700" s="33" t="str">
        <f>IF(ISBLANK(AL1701),"",Short2[[#This Row],[Adj Close]]/AL1701-1)</f>
        <v/>
      </c>
    </row>
    <row r="1701" spans="1:39" x14ac:dyDescent="0.25">
      <c r="A1701" s="37">
        <v>32475</v>
      </c>
      <c r="B1701" s="39">
        <v>271.80999800000001</v>
      </c>
      <c r="C1701" s="36">
        <f>IF(ISBLANK(B1702), "", GSPC[[#This Row],[Adj Close]]/B1702-1)</f>
        <v>1.7138744944331874E-2</v>
      </c>
      <c r="D1701" s="37">
        <v>32475</v>
      </c>
      <c r="E1701"/>
      <c r="F1701" s="36" t="str">
        <f>IF(ISBLANK(E1702), "", Long0[[#This Row],[Adj Close]]/E1702-1)</f>
        <v/>
      </c>
      <c r="J1701" s="37">
        <v>32475</v>
      </c>
      <c r="K1701"/>
      <c r="L1701" s="36" t="str">
        <f>IF(ISBLANK(K1702),"",Long2[[#This Row],[Adj Close]]/K1702-1)</f>
        <v/>
      </c>
      <c r="M1701" s="29">
        <v>32475</v>
      </c>
      <c r="O1701" s="33" t="str">
        <f>IF(ISBLANK(N1702),"",Long3[[#This Row],[Adj Close]]/N1702-1)</f>
        <v/>
      </c>
      <c r="AH1701" s="37">
        <v>32475</v>
      </c>
      <c r="AJ1701" s="36" t="str">
        <f>IF(ISBLANK(AI1702),"",Short1[[#This Row],[Adj Close]]/AI1702-1)</f>
        <v/>
      </c>
      <c r="AK1701" s="29">
        <v>32475</v>
      </c>
      <c r="AM1701" s="33" t="str">
        <f>IF(ISBLANK(AL1702),"",Short2[[#This Row],[Adj Close]]/AL1702-1)</f>
        <v/>
      </c>
    </row>
    <row r="1702" spans="1:39" x14ac:dyDescent="0.25">
      <c r="A1702" s="37">
        <v>32468</v>
      </c>
      <c r="B1702" s="39">
        <v>267.23001099999999</v>
      </c>
      <c r="C1702" s="36">
        <f>IF(ISBLANK(B1703), "", GSPC[[#This Row],[Adj Close]]/B1703-1)</f>
        <v>2.8521409432500366E-3</v>
      </c>
      <c r="D1702" s="37">
        <v>32468</v>
      </c>
      <c r="E1702"/>
      <c r="F1702" s="36" t="str">
        <f>IF(ISBLANK(E1703), "", Long0[[#This Row],[Adj Close]]/E1703-1)</f>
        <v/>
      </c>
      <c r="J1702" s="37">
        <v>32468</v>
      </c>
      <c r="K1702"/>
      <c r="L1702" s="36" t="str">
        <f>IF(ISBLANK(K1703),"",Long2[[#This Row],[Adj Close]]/K1703-1)</f>
        <v/>
      </c>
      <c r="M1702" s="29">
        <v>32468</v>
      </c>
      <c r="O1702" s="33" t="str">
        <f>IF(ISBLANK(N1703),"",Long3[[#This Row],[Adj Close]]/N1703-1)</f>
        <v/>
      </c>
      <c r="AH1702" s="37">
        <v>32468</v>
      </c>
      <c r="AJ1702" s="36" t="str">
        <f>IF(ISBLANK(AI1703),"",Short1[[#This Row],[Adj Close]]/AI1703-1)</f>
        <v/>
      </c>
      <c r="AK1702" s="29">
        <v>32468</v>
      </c>
      <c r="AM1702" s="33" t="str">
        <f>IF(ISBLANK(AL1703),"",Short2[[#This Row],[Adj Close]]/AL1703-1)</f>
        <v/>
      </c>
    </row>
    <row r="1703" spans="1:39" x14ac:dyDescent="0.25">
      <c r="A1703" s="37">
        <v>32461</v>
      </c>
      <c r="B1703" s="39">
        <v>266.47000100000002</v>
      </c>
      <c r="C1703" s="36">
        <f>IF(ISBLANK(B1704), "", GSPC[[#This Row],[Adj Close]]/B1704-1)</f>
        <v>-5.4121078293616343E-3</v>
      </c>
      <c r="D1703" s="37">
        <v>32461</v>
      </c>
      <c r="E1703"/>
      <c r="F1703" s="36" t="str">
        <f>IF(ISBLANK(E1704), "", Long0[[#This Row],[Adj Close]]/E1704-1)</f>
        <v/>
      </c>
      <c r="J1703" s="37">
        <v>32461</v>
      </c>
      <c r="K1703"/>
      <c r="L1703" s="36" t="str">
        <f>IF(ISBLANK(K1704),"",Long2[[#This Row],[Adj Close]]/K1704-1)</f>
        <v/>
      </c>
      <c r="M1703" s="29">
        <v>32461</v>
      </c>
      <c r="O1703" s="33" t="str">
        <f>IF(ISBLANK(N1704),"",Long3[[#This Row],[Adj Close]]/N1704-1)</f>
        <v/>
      </c>
      <c r="AH1703" s="37">
        <v>32461</v>
      </c>
      <c r="AJ1703" s="36" t="str">
        <f>IF(ISBLANK(AI1704),"",Short1[[#This Row],[Adj Close]]/AI1704-1)</f>
        <v/>
      </c>
      <c r="AK1703" s="29">
        <v>32461</v>
      </c>
      <c r="AM1703" s="33" t="str">
        <f>IF(ISBLANK(AL1704),"",Short2[[#This Row],[Adj Close]]/AL1704-1)</f>
        <v/>
      </c>
    </row>
    <row r="1704" spans="1:39" x14ac:dyDescent="0.25">
      <c r="A1704" s="37">
        <v>32454</v>
      </c>
      <c r="B1704" s="39">
        <v>267.92001299999998</v>
      </c>
      <c r="C1704" s="36">
        <f>IF(ISBLANK(B1705), "", GSPC[[#This Row],[Adj Close]]/B1705-1)</f>
        <v>-3.0364391664177259E-2</v>
      </c>
      <c r="D1704" s="37">
        <v>32454</v>
      </c>
      <c r="E1704"/>
      <c r="F1704" s="36" t="str">
        <f>IF(ISBLANK(E1705), "", Long0[[#This Row],[Adj Close]]/E1705-1)</f>
        <v/>
      </c>
      <c r="J1704" s="37">
        <v>32454</v>
      </c>
      <c r="K1704"/>
      <c r="L1704" s="36" t="str">
        <f>IF(ISBLANK(K1705),"",Long2[[#This Row],[Adj Close]]/K1705-1)</f>
        <v/>
      </c>
      <c r="M1704" s="29">
        <v>32454</v>
      </c>
      <c r="O1704" s="33" t="str">
        <f>IF(ISBLANK(N1705),"",Long3[[#This Row],[Adj Close]]/N1705-1)</f>
        <v/>
      </c>
      <c r="AH1704" s="37">
        <v>32454</v>
      </c>
      <c r="AJ1704" s="36" t="str">
        <f>IF(ISBLANK(AI1705),"",Short1[[#This Row],[Adj Close]]/AI1705-1)</f>
        <v/>
      </c>
      <c r="AK1704" s="29">
        <v>32454</v>
      </c>
      <c r="AM1704" s="33" t="str">
        <f>IF(ISBLANK(AL1705),"",Short2[[#This Row],[Adj Close]]/AL1705-1)</f>
        <v/>
      </c>
    </row>
    <row r="1705" spans="1:39" x14ac:dyDescent="0.25">
      <c r="A1705" s="37">
        <v>32447</v>
      </c>
      <c r="B1705" s="39">
        <v>276.30999800000001</v>
      </c>
      <c r="C1705" s="36">
        <f>IF(ISBLANK(B1706), "", GSPC[[#This Row],[Adj Close]]/B1706-1)</f>
        <v>-7.9704197320590309E-3</v>
      </c>
      <c r="D1705" s="37">
        <v>32447</v>
      </c>
      <c r="E1705"/>
      <c r="F1705" s="36" t="str">
        <f>IF(ISBLANK(E1706), "", Long0[[#This Row],[Adj Close]]/E1706-1)</f>
        <v/>
      </c>
      <c r="J1705" s="37">
        <v>32447</v>
      </c>
      <c r="K1705"/>
      <c r="L1705" s="36" t="str">
        <f>IF(ISBLANK(K1706),"",Long2[[#This Row],[Adj Close]]/K1706-1)</f>
        <v/>
      </c>
      <c r="M1705" s="29">
        <v>32447</v>
      </c>
      <c r="O1705" s="33" t="str">
        <f>IF(ISBLANK(N1706),"",Long3[[#This Row],[Adj Close]]/N1706-1)</f>
        <v/>
      </c>
      <c r="AH1705" s="37">
        <v>32447</v>
      </c>
      <c r="AJ1705" s="36" t="str">
        <f>IF(ISBLANK(AI1706),"",Short1[[#This Row],[Adj Close]]/AI1706-1)</f>
        <v/>
      </c>
      <c r="AK1705" s="29">
        <v>32447</v>
      </c>
      <c r="AM1705" s="33" t="str">
        <f>IF(ISBLANK(AL1706),"",Short2[[#This Row],[Adj Close]]/AL1706-1)</f>
        <v/>
      </c>
    </row>
    <row r="1706" spans="1:39" x14ac:dyDescent="0.25">
      <c r="A1706" s="37">
        <v>32440</v>
      </c>
      <c r="B1706" s="39">
        <v>278.52999899999998</v>
      </c>
      <c r="C1706" s="36">
        <f>IF(ISBLANK(B1707), "", GSPC[[#This Row],[Adj Close]]/B1707-1)</f>
        <v>-1.8085048747302546E-2</v>
      </c>
      <c r="D1706" s="37">
        <v>32440</v>
      </c>
      <c r="E1706"/>
      <c r="F1706" s="36" t="str">
        <f>IF(ISBLANK(E1707), "", Long0[[#This Row],[Adj Close]]/E1707-1)</f>
        <v/>
      </c>
      <c r="J1706" s="37">
        <v>32440</v>
      </c>
      <c r="K1706"/>
      <c r="L1706" s="36" t="str">
        <f>IF(ISBLANK(K1707),"",Long2[[#This Row],[Adj Close]]/K1707-1)</f>
        <v/>
      </c>
      <c r="M1706" s="29">
        <v>32440</v>
      </c>
      <c r="O1706" s="33" t="str">
        <f>IF(ISBLANK(N1707),"",Long3[[#This Row],[Adj Close]]/N1707-1)</f>
        <v/>
      </c>
      <c r="AH1706" s="37">
        <v>32440</v>
      </c>
      <c r="AJ1706" s="36" t="str">
        <f>IF(ISBLANK(AI1707),"",Short1[[#This Row],[Adj Close]]/AI1707-1)</f>
        <v/>
      </c>
      <c r="AK1706" s="29">
        <v>32440</v>
      </c>
      <c r="AM1706" s="33" t="str">
        <f>IF(ISBLANK(AL1707),"",Short2[[#This Row],[Adj Close]]/AL1707-1)</f>
        <v/>
      </c>
    </row>
    <row r="1707" spans="1:39" x14ac:dyDescent="0.25">
      <c r="A1707" s="37">
        <v>32433</v>
      </c>
      <c r="B1707" s="39">
        <v>283.66000400000001</v>
      </c>
      <c r="C1707" s="36">
        <f>IF(ISBLANK(B1708), "", GSPC[[#This Row],[Adj Close]]/B1708-1)</f>
        <v>2.9618889292196027E-2</v>
      </c>
      <c r="D1707" s="37">
        <v>32433</v>
      </c>
      <c r="E1707"/>
      <c r="F1707" s="36" t="str">
        <f>IF(ISBLANK(E1708), "", Long0[[#This Row],[Adj Close]]/E1708-1)</f>
        <v/>
      </c>
      <c r="J1707" s="37">
        <v>32433</v>
      </c>
      <c r="K1707"/>
      <c r="L1707" s="36" t="str">
        <f>IF(ISBLANK(K1708),"",Long2[[#This Row],[Adj Close]]/K1708-1)</f>
        <v/>
      </c>
      <c r="M1707" s="29">
        <v>32433</v>
      </c>
      <c r="O1707" s="33" t="str">
        <f>IF(ISBLANK(N1708),"",Long3[[#This Row],[Adj Close]]/N1708-1)</f>
        <v/>
      </c>
      <c r="AH1707" s="37">
        <v>32433</v>
      </c>
      <c r="AJ1707" s="36" t="str">
        <f>IF(ISBLANK(AI1708),"",Short1[[#This Row],[Adj Close]]/AI1708-1)</f>
        <v/>
      </c>
      <c r="AK1707" s="29">
        <v>32433</v>
      </c>
      <c r="AM1707" s="33" t="str">
        <f>IF(ISBLANK(AL1708),"",Short2[[#This Row],[Adj Close]]/AL1708-1)</f>
        <v/>
      </c>
    </row>
    <row r="1708" spans="1:39" x14ac:dyDescent="0.25">
      <c r="A1708" s="37">
        <v>32426</v>
      </c>
      <c r="B1708" s="39">
        <v>275.5</v>
      </c>
      <c r="C1708" s="36">
        <f>IF(ISBLANK(B1709), "", GSPC[[#This Row],[Adj Close]]/B1709-1)</f>
        <v>-9.2423020653211729E-3</v>
      </c>
      <c r="D1708" s="37">
        <v>32426</v>
      </c>
      <c r="E1708"/>
      <c r="F1708" s="36" t="str">
        <f>IF(ISBLANK(E1709), "", Long0[[#This Row],[Adj Close]]/E1709-1)</f>
        <v/>
      </c>
      <c r="J1708" s="37">
        <v>32426</v>
      </c>
      <c r="K1708"/>
      <c r="L1708" s="36" t="str">
        <f>IF(ISBLANK(K1709),"",Long2[[#This Row],[Adj Close]]/K1709-1)</f>
        <v/>
      </c>
      <c r="M1708" s="29">
        <v>32426</v>
      </c>
      <c r="O1708" s="33" t="str">
        <f>IF(ISBLANK(N1709),"",Long3[[#This Row],[Adj Close]]/N1709-1)</f>
        <v/>
      </c>
      <c r="AH1708" s="37">
        <v>32426</v>
      </c>
      <c r="AJ1708" s="36" t="str">
        <f>IF(ISBLANK(AI1709),"",Short1[[#This Row],[Adj Close]]/AI1709-1)</f>
        <v/>
      </c>
      <c r="AK1708" s="29">
        <v>32426</v>
      </c>
      <c r="AM1708" s="33" t="str">
        <f>IF(ISBLANK(AL1709),"",Short2[[#This Row],[Adj Close]]/AL1709-1)</f>
        <v/>
      </c>
    </row>
    <row r="1709" spans="1:39" x14ac:dyDescent="0.25">
      <c r="A1709" s="37">
        <v>32419</v>
      </c>
      <c r="B1709" s="39">
        <v>278.07000699999998</v>
      </c>
      <c r="C1709" s="36">
        <f>IF(ISBLANK(B1710), "", GSPC[[#This Row],[Adj Close]]/B1710-1)</f>
        <v>2.265456551572842E-2</v>
      </c>
      <c r="D1709" s="37">
        <v>32419</v>
      </c>
      <c r="E1709"/>
      <c r="F1709" s="36" t="str">
        <f>IF(ISBLANK(E1710), "", Long0[[#This Row],[Adj Close]]/E1710-1)</f>
        <v/>
      </c>
      <c r="J1709" s="37">
        <v>32419</v>
      </c>
      <c r="K1709"/>
      <c r="L1709" s="36" t="str">
        <f>IF(ISBLANK(K1710),"",Long2[[#This Row],[Adj Close]]/K1710-1)</f>
        <v/>
      </c>
      <c r="M1709" s="29">
        <v>32419</v>
      </c>
      <c r="O1709" s="33" t="str">
        <f>IF(ISBLANK(N1710),"",Long3[[#This Row],[Adj Close]]/N1710-1)</f>
        <v/>
      </c>
      <c r="AH1709" s="37">
        <v>32419</v>
      </c>
      <c r="AJ1709" s="36" t="str">
        <f>IF(ISBLANK(AI1710),"",Short1[[#This Row],[Adj Close]]/AI1710-1)</f>
        <v/>
      </c>
      <c r="AK1709" s="29">
        <v>32419</v>
      </c>
      <c r="AM1709" s="33" t="str">
        <f>IF(ISBLANK(AL1710),"",Short2[[#This Row],[Adj Close]]/AL1710-1)</f>
        <v/>
      </c>
    </row>
    <row r="1710" spans="1:39" x14ac:dyDescent="0.25">
      <c r="A1710" s="37">
        <v>32412</v>
      </c>
      <c r="B1710" s="39">
        <v>271.91000400000001</v>
      </c>
      <c r="C1710" s="36">
        <f>IF(ISBLANK(B1711), "", GSPC[[#This Row],[Adj Close]]/B1711-1)</f>
        <v>7.9700249121432698E-3</v>
      </c>
      <c r="D1710" s="37">
        <v>32412</v>
      </c>
      <c r="E1710"/>
      <c r="F1710" s="36" t="str">
        <f>IF(ISBLANK(E1711), "", Long0[[#This Row],[Adj Close]]/E1711-1)</f>
        <v/>
      </c>
      <c r="J1710" s="37">
        <v>32412</v>
      </c>
      <c r="K1710"/>
      <c r="L1710" s="36" t="str">
        <f>IF(ISBLANK(K1711),"",Long2[[#This Row],[Adj Close]]/K1711-1)</f>
        <v/>
      </c>
      <c r="M1710" s="29">
        <v>32412</v>
      </c>
      <c r="O1710" s="33" t="str">
        <f>IF(ISBLANK(N1711),"",Long3[[#This Row],[Adj Close]]/N1711-1)</f>
        <v/>
      </c>
      <c r="AH1710" s="37">
        <v>32412</v>
      </c>
      <c r="AJ1710" s="36" t="str">
        <f>IF(ISBLANK(AI1711),"",Short1[[#This Row],[Adj Close]]/AI1711-1)</f>
        <v/>
      </c>
      <c r="AK1710" s="29">
        <v>32412</v>
      </c>
      <c r="AM1710" s="33" t="str">
        <f>IF(ISBLANK(AL1711),"",Short2[[#This Row],[Adj Close]]/AL1711-1)</f>
        <v/>
      </c>
    </row>
    <row r="1711" spans="1:39" x14ac:dyDescent="0.25">
      <c r="A1711" s="37">
        <v>32405</v>
      </c>
      <c r="B1711" s="39">
        <v>269.76001000000002</v>
      </c>
      <c r="C1711" s="36">
        <f>IF(ISBLANK(B1712), "", GSPC[[#This Row],[Adj Close]]/B1712-1)</f>
        <v>-3.2883207823014571E-3</v>
      </c>
      <c r="D1711" s="37">
        <v>32405</v>
      </c>
      <c r="E1711"/>
      <c r="F1711" s="36" t="str">
        <f>IF(ISBLANK(E1712), "", Long0[[#This Row],[Adj Close]]/E1712-1)</f>
        <v/>
      </c>
      <c r="J1711" s="37">
        <v>32405</v>
      </c>
      <c r="K1711"/>
      <c r="L1711" s="36" t="str">
        <f>IF(ISBLANK(K1712),"",Long2[[#This Row],[Adj Close]]/K1712-1)</f>
        <v/>
      </c>
      <c r="M1711" s="29">
        <v>32405</v>
      </c>
      <c r="O1711" s="33" t="str">
        <f>IF(ISBLANK(N1712),"",Long3[[#This Row],[Adj Close]]/N1712-1)</f>
        <v/>
      </c>
      <c r="AH1711" s="37">
        <v>32405</v>
      </c>
      <c r="AJ1711" s="36" t="str">
        <f>IF(ISBLANK(AI1712),"",Short1[[#This Row],[Adj Close]]/AI1712-1)</f>
        <v/>
      </c>
      <c r="AK1711" s="29">
        <v>32405</v>
      </c>
      <c r="AM1711" s="33" t="str">
        <f>IF(ISBLANK(AL1712),"",Short2[[#This Row],[Adj Close]]/AL1712-1)</f>
        <v/>
      </c>
    </row>
    <row r="1712" spans="1:39" x14ac:dyDescent="0.25">
      <c r="A1712" s="37">
        <v>32398</v>
      </c>
      <c r="B1712" s="39">
        <v>270.64999399999999</v>
      </c>
      <c r="C1712" s="36">
        <f>IF(ISBLANK(B1713), "", GSPC[[#This Row],[Adj Close]]/B1713-1)</f>
        <v>1.4278211876453506E-2</v>
      </c>
      <c r="D1712" s="37">
        <v>32398</v>
      </c>
      <c r="E1712"/>
      <c r="F1712" s="36" t="str">
        <f>IF(ISBLANK(E1713), "", Long0[[#This Row],[Adj Close]]/E1713-1)</f>
        <v/>
      </c>
      <c r="J1712" s="37">
        <v>32398</v>
      </c>
      <c r="K1712"/>
      <c r="L1712" s="36" t="str">
        <f>IF(ISBLANK(K1713),"",Long2[[#This Row],[Adj Close]]/K1713-1)</f>
        <v/>
      </c>
      <c r="M1712" s="29">
        <v>32398</v>
      </c>
      <c r="O1712" s="33" t="str">
        <f>IF(ISBLANK(N1713),"",Long3[[#This Row],[Adj Close]]/N1713-1)</f>
        <v/>
      </c>
      <c r="AH1712" s="37">
        <v>32398</v>
      </c>
      <c r="AJ1712" s="36" t="str">
        <f>IF(ISBLANK(AI1713),"",Short1[[#This Row],[Adj Close]]/AI1713-1)</f>
        <v/>
      </c>
      <c r="AK1712" s="29">
        <v>32398</v>
      </c>
      <c r="AM1712" s="33" t="str">
        <f>IF(ISBLANK(AL1713),"",Short2[[#This Row],[Adj Close]]/AL1713-1)</f>
        <v/>
      </c>
    </row>
    <row r="1713" spans="1:39" x14ac:dyDescent="0.25">
      <c r="A1713" s="37">
        <v>32391</v>
      </c>
      <c r="B1713" s="39">
        <v>266.83999599999999</v>
      </c>
      <c r="C1713" s="36">
        <f>IF(ISBLANK(B1714), "", GSPC[[#This Row],[Adj Close]]/B1714-1)</f>
        <v>8.9231129077651516E-3</v>
      </c>
      <c r="D1713" s="37">
        <v>32391</v>
      </c>
      <c r="E1713"/>
      <c r="F1713" s="36" t="str">
        <f>IF(ISBLANK(E1714), "", Long0[[#This Row],[Adj Close]]/E1714-1)</f>
        <v/>
      </c>
      <c r="J1713" s="37">
        <v>32391</v>
      </c>
      <c r="K1713"/>
      <c r="L1713" s="36" t="str">
        <f>IF(ISBLANK(K1714),"",Long2[[#This Row],[Adj Close]]/K1714-1)</f>
        <v/>
      </c>
      <c r="M1713" s="29">
        <v>32391</v>
      </c>
      <c r="O1713" s="33" t="str">
        <f>IF(ISBLANK(N1714),"",Long3[[#This Row],[Adj Close]]/N1714-1)</f>
        <v/>
      </c>
      <c r="AH1713" s="37">
        <v>32391</v>
      </c>
      <c r="AJ1713" s="36" t="str">
        <f>IF(ISBLANK(AI1714),"",Short1[[#This Row],[Adj Close]]/AI1714-1)</f>
        <v/>
      </c>
      <c r="AK1713" s="29">
        <v>32391</v>
      </c>
      <c r="AM1713" s="33" t="str">
        <f>IF(ISBLANK(AL1714),"",Short2[[#This Row],[Adj Close]]/AL1714-1)</f>
        <v/>
      </c>
    </row>
    <row r="1714" spans="1:39" x14ac:dyDescent="0.25">
      <c r="A1714" s="37">
        <v>32384</v>
      </c>
      <c r="B1714" s="39">
        <v>264.48001099999999</v>
      </c>
      <c r="C1714" s="36">
        <f>IF(ISBLANK(B1715), "", GSPC[[#This Row],[Adj Close]]/B1715-1)</f>
        <v>1.8484358169248649E-2</v>
      </c>
      <c r="D1714" s="37">
        <v>32384</v>
      </c>
      <c r="E1714"/>
      <c r="F1714" s="36" t="str">
        <f>IF(ISBLANK(E1715), "", Long0[[#This Row],[Adj Close]]/E1715-1)</f>
        <v/>
      </c>
      <c r="J1714" s="37">
        <v>32384</v>
      </c>
      <c r="K1714"/>
      <c r="L1714" s="36" t="str">
        <f>IF(ISBLANK(K1715),"",Long2[[#This Row],[Adj Close]]/K1715-1)</f>
        <v/>
      </c>
      <c r="M1714" s="29">
        <v>32384</v>
      </c>
      <c r="O1714" s="33" t="str">
        <f>IF(ISBLANK(N1715),"",Long3[[#This Row],[Adj Close]]/N1715-1)</f>
        <v/>
      </c>
      <c r="AH1714" s="37">
        <v>32384</v>
      </c>
      <c r="AJ1714" s="36" t="str">
        <f>IF(ISBLANK(AI1715),"",Short1[[#This Row],[Adj Close]]/AI1715-1)</f>
        <v/>
      </c>
      <c r="AK1714" s="29">
        <v>32384</v>
      </c>
      <c r="AM1714" s="33" t="str">
        <f>IF(ISBLANK(AL1715),"",Short2[[#This Row],[Adj Close]]/AL1715-1)</f>
        <v/>
      </c>
    </row>
    <row r="1715" spans="1:39" x14ac:dyDescent="0.25">
      <c r="A1715" s="37">
        <v>32377</v>
      </c>
      <c r="B1715" s="39">
        <v>259.67999300000002</v>
      </c>
      <c r="C1715" s="36">
        <f>IF(ISBLANK(B1716), "", GSPC[[#This Row],[Adj Close]]/B1716-1)</f>
        <v>-2.151848376569454E-3</v>
      </c>
      <c r="D1715" s="37">
        <v>32377</v>
      </c>
      <c r="E1715"/>
      <c r="F1715" s="36" t="str">
        <f>IF(ISBLANK(E1716), "", Long0[[#This Row],[Adj Close]]/E1716-1)</f>
        <v/>
      </c>
      <c r="J1715" s="37">
        <v>32377</v>
      </c>
      <c r="K1715"/>
      <c r="L1715" s="36" t="str">
        <f>IF(ISBLANK(K1716),"",Long2[[#This Row],[Adj Close]]/K1716-1)</f>
        <v/>
      </c>
      <c r="M1715" s="29">
        <v>32377</v>
      </c>
      <c r="O1715" s="33" t="str">
        <f>IF(ISBLANK(N1716),"",Long3[[#This Row],[Adj Close]]/N1716-1)</f>
        <v/>
      </c>
      <c r="AH1715" s="37">
        <v>32377</v>
      </c>
      <c r="AJ1715" s="36" t="str">
        <f>IF(ISBLANK(AI1716),"",Short1[[#This Row],[Adj Close]]/AI1716-1)</f>
        <v/>
      </c>
      <c r="AK1715" s="29">
        <v>32377</v>
      </c>
      <c r="AM1715" s="33" t="str">
        <f>IF(ISBLANK(AL1716),"",Short2[[#This Row],[Adj Close]]/AL1716-1)</f>
        <v/>
      </c>
    </row>
    <row r="1716" spans="1:39" x14ac:dyDescent="0.25">
      <c r="A1716" s="37">
        <v>32370</v>
      </c>
      <c r="B1716" s="39">
        <v>260.23998999999998</v>
      </c>
      <c r="C1716" s="36">
        <f>IF(ISBLANK(B1717), "", GSPC[[#This Row],[Adj Close]]/B1717-1)</f>
        <v>-8.79831691327293E-3</v>
      </c>
      <c r="D1716" s="37">
        <v>32370</v>
      </c>
      <c r="E1716"/>
      <c r="F1716" s="36" t="str">
        <f>IF(ISBLANK(E1717), "", Long0[[#This Row],[Adj Close]]/E1717-1)</f>
        <v/>
      </c>
      <c r="J1716" s="37">
        <v>32370</v>
      </c>
      <c r="K1716"/>
      <c r="L1716" s="36" t="str">
        <f>IF(ISBLANK(K1717),"",Long2[[#This Row],[Adj Close]]/K1717-1)</f>
        <v/>
      </c>
      <c r="M1716" s="29">
        <v>32370</v>
      </c>
      <c r="O1716" s="33" t="str">
        <f>IF(ISBLANK(N1717),"",Long3[[#This Row],[Adj Close]]/N1717-1)</f>
        <v/>
      </c>
      <c r="AH1716" s="37">
        <v>32370</v>
      </c>
      <c r="AJ1716" s="36" t="str">
        <f>IF(ISBLANK(AI1717),"",Short1[[#This Row],[Adj Close]]/AI1717-1)</f>
        <v/>
      </c>
      <c r="AK1716" s="29">
        <v>32370</v>
      </c>
      <c r="AM1716" s="33" t="str">
        <f>IF(ISBLANK(AL1717),"",Short2[[#This Row],[Adj Close]]/AL1717-1)</f>
        <v/>
      </c>
    </row>
    <row r="1717" spans="1:39" x14ac:dyDescent="0.25">
      <c r="A1717" s="37">
        <v>32363</v>
      </c>
      <c r="B1717" s="39">
        <v>262.54998799999998</v>
      </c>
      <c r="C1717" s="36">
        <f>IF(ISBLANK(B1718), "", GSPC[[#This Row],[Adj Close]]/B1718-1)</f>
        <v>-3.1716784769687312E-2</v>
      </c>
      <c r="D1717" s="37">
        <v>32363</v>
      </c>
      <c r="E1717"/>
      <c r="F1717" s="36" t="str">
        <f>IF(ISBLANK(E1718), "", Long0[[#This Row],[Adj Close]]/E1718-1)</f>
        <v/>
      </c>
      <c r="J1717" s="37">
        <v>32363</v>
      </c>
      <c r="K1717"/>
      <c r="L1717" s="36" t="str">
        <f>IF(ISBLANK(K1718),"",Long2[[#This Row],[Adj Close]]/K1718-1)</f>
        <v/>
      </c>
      <c r="M1717" s="29">
        <v>32363</v>
      </c>
      <c r="O1717" s="33" t="str">
        <f>IF(ISBLANK(N1718),"",Long3[[#This Row],[Adj Close]]/N1718-1)</f>
        <v/>
      </c>
      <c r="AH1717" s="37">
        <v>32363</v>
      </c>
      <c r="AJ1717" s="36" t="str">
        <f>IF(ISBLANK(AI1718),"",Short1[[#This Row],[Adj Close]]/AI1718-1)</f>
        <v/>
      </c>
      <c r="AK1717" s="29">
        <v>32363</v>
      </c>
      <c r="AM1717" s="33" t="str">
        <f>IF(ISBLANK(AL1718),"",Short2[[#This Row],[Adj Close]]/AL1718-1)</f>
        <v/>
      </c>
    </row>
    <row r="1718" spans="1:39" x14ac:dyDescent="0.25">
      <c r="A1718" s="37">
        <v>32356</v>
      </c>
      <c r="B1718" s="39">
        <v>271.14999399999999</v>
      </c>
      <c r="C1718" s="36">
        <f>IF(ISBLANK(B1719), "", GSPC[[#This Row],[Adj Close]]/B1719-1)</f>
        <v>-3.1982759914015446E-3</v>
      </c>
      <c r="D1718" s="37">
        <v>32356</v>
      </c>
      <c r="E1718"/>
      <c r="F1718" s="36" t="str">
        <f>IF(ISBLANK(E1719), "", Long0[[#This Row],[Adj Close]]/E1719-1)</f>
        <v/>
      </c>
      <c r="J1718" s="37">
        <v>32356</v>
      </c>
      <c r="K1718"/>
      <c r="L1718" s="36" t="str">
        <f>IF(ISBLANK(K1719),"",Long2[[#This Row],[Adj Close]]/K1719-1)</f>
        <v/>
      </c>
      <c r="M1718" s="29">
        <v>32356</v>
      </c>
      <c r="O1718" s="33" t="str">
        <f>IF(ISBLANK(N1719),"",Long3[[#This Row],[Adj Close]]/N1719-1)</f>
        <v/>
      </c>
      <c r="AH1718" s="37">
        <v>32356</v>
      </c>
      <c r="AJ1718" s="36" t="str">
        <f>IF(ISBLANK(AI1719),"",Short1[[#This Row],[Adj Close]]/AI1719-1)</f>
        <v/>
      </c>
      <c r="AK1718" s="29">
        <v>32356</v>
      </c>
      <c r="AM1718" s="33" t="str">
        <f>IF(ISBLANK(AL1719),"",Short2[[#This Row],[Adj Close]]/AL1719-1)</f>
        <v/>
      </c>
    </row>
    <row r="1719" spans="1:39" x14ac:dyDescent="0.25">
      <c r="A1719" s="37">
        <v>32349</v>
      </c>
      <c r="B1719" s="39">
        <v>272.01998900000001</v>
      </c>
      <c r="C1719" s="36">
        <f>IF(ISBLANK(B1720), "", GSPC[[#This Row],[Adj Close]]/B1720-1)</f>
        <v>3.2333924098671751E-2</v>
      </c>
      <c r="D1719" s="37">
        <v>32349</v>
      </c>
      <c r="E1719"/>
      <c r="F1719" s="36" t="str">
        <f>IF(ISBLANK(E1720), "", Long0[[#This Row],[Adj Close]]/E1720-1)</f>
        <v/>
      </c>
      <c r="J1719" s="37">
        <v>32349</v>
      </c>
      <c r="K1719"/>
      <c r="L1719" s="36" t="str">
        <f>IF(ISBLANK(K1720),"",Long2[[#This Row],[Adj Close]]/K1720-1)</f>
        <v/>
      </c>
      <c r="M1719" s="29">
        <v>32349</v>
      </c>
      <c r="O1719" s="33" t="str">
        <f>IF(ISBLANK(N1720),"",Long3[[#This Row],[Adj Close]]/N1720-1)</f>
        <v/>
      </c>
      <c r="AH1719" s="37">
        <v>32349</v>
      </c>
      <c r="AJ1719" s="36" t="str">
        <f>IF(ISBLANK(AI1720),"",Short1[[#This Row],[Adj Close]]/AI1720-1)</f>
        <v/>
      </c>
      <c r="AK1719" s="29">
        <v>32349</v>
      </c>
      <c r="AM1719" s="33" t="str">
        <f>IF(ISBLANK(AL1720),"",Short2[[#This Row],[Adj Close]]/AL1720-1)</f>
        <v/>
      </c>
    </row>
    <row r="1720" spans="1:39" x14ac:dyDescent="0.25">
      <c r="A1720" s="37">
        <v>32342</v>
      </c>
      <c r="B1720" s="39">
        <v>263.5</v>
      </c>
      <c r="C1720" s="36">
        <f>IF(ISBLANK(B1721), "", GSPC[[#This Row],[Adj Close]]/B1721-1)</f>
        <v>-3.1428003591751574E-2</v>
      </c>
      <c r="D1720" s="37">
        <v>32342</v>
      </c>
      <c r="E1720"/>
      <c r="F1720" s="36" t="str">
        <f>IF(ISBLANK(E1721), "", Long0[[#This Row],[Adj Close]]/E1721-1)</f>
        <v/>
      </c>
      <c r="J1720" s="37">
        <v>32342</v>
      </c>
      <c r="K1720"/>
      <c r="L1720" s="36" t="str">
        <f>IF(ISBLANK(K1721),"",Long2[[#This Row],[Adj Close]]/K1721-1)</f>
        <v/>
      </c>
      <c r="M1720" s="29">
        <v>32342</v>
      </c>
      <c r="O1720" s="33" t="str">
        <f>IF(ISBLANK(N1721),"",Long3[[#This Row],[Adj Close]]/N1721-1)</f>
        <v/>
      </c>
      <c r="AH1720" s="37">
        <v>32342</v>
      </c>
      <c r="AJ1720" s="36" t="str">
        <f>IF(ISBLANK(AI1721),"",Short1[[#This Row],[Adj Close]]/AI1721-1)</f>
        <v/>
      </c>
      <c r="AK1720" s="29">
        <v>32342</v>
      </c>
      <c r="AM1720" s="33" t="str">
        <f>IF(ISBLANK(AL1721),"",Short2[[#This Row],[Adj Close]]/AL1721-1)</f>
        <v/>
      </c>
    </row>
    <row r="1721" spans="1:39" x14ac:dyDescent="0.25">
      <c r="A1721" s="37">
        <v>32335</v>
      </c>
      <c r="B1721" s="39">
        <v>272.04998799999998</v>
      </c>
      <c r="C1721" s="36">
        <f>IF(ISBLANK(B1722), "", GSPC[[#This Row],[Adj Close]]/B1722-1)</f>
        <v>7.5179582353066543E-3</v>
      </c>
      <c r="D1721" s="37">
        <v>32335</v>
      </c>
      <c r="E1721"/>
      <c r="F1721" s="36" t="str">
        <f>IF(ISBLANK(E1722), "", Long0[[#This Row],[Adj Close]]/E1722-1)</f>
        <v/>
      </c>
      <c r="J1721" s="37">
        <v>32335</v>
      </c>
      <c r="K1721"/>
      <c r="L1721" s="36" t="str">
        <f>IF(ISBLANK(K1722),"",Long2[[#This Row],[Adj Close]]/K1722-1)</f>
        <v/>
      </c>
      <c r="M1721" s="29">
        <v>32335</v>
      </c>
      <c r="O1721" s="33" t="str">
        <f>IF(ISBLANK(N1722),"",Long3[[#This Row],[Adj Close]]/N1722-1)</f>
        <v/>
      </c>
      <c r="AH1721" s="37">
        <v>32335</v>
      </c>
      <c r="AJ1721" s="36" t="str">
        <f>IF(ISBLANK(AI1722),"",Short1[[#This Row],[Adj Close]]/AI1722-1)</f>
        <v/>
      </c>
      <c r="AK1721" s="29">
        <v>32335</v>
      </c>
      <c r="AM1721" s="33" t="str">
        <f>IF(ISBLANK(AL1722),"",Short2[[#This Row],[Adj Close]]/AL1722-1)</f>
        <v/>
      </c>
    </row>
    <row r="1722" spans="1:39" x14ac:dyDescent="0.25">
      <c r="A1722" s="37">
        <v>32328</v>
      </c>
      <c r="B1722" s="39">
        <v>270.01998900000001</v>
      </c>
      <c r="C1722" s="36">
        <f>IF(ISBLANK(B1723), "", GSPC[[#This Row],[Adj Close]]/B1723-1)</f>
        <v>-6.4758628540577678E-3</v>
      </c>
      <c r="D1722" s="37">
        <v>32328</v>
      </c>
      <c r="E1722"/>
      <c r="F1722" s="36" t="str">
        <f>IF(ISBLANK(E1723), "", Long0[[#This Row],[Adj Close]]/E1723-1)</f>
        <v/>
      </c>
      <c r="J1722" s="37">
        <v>32328</v>
      </c>
      <c r="K1722"/>
      <c r="L1722" s="36" t="str">
        <f>IF(ISBLANK(K1723),"",Long2[[#This Row],[Adj Close]]/K1723-1)</f>
        <v/>
      </c>
      <c r="M1722" s="29">
        <v>32328</v>
      </c>
      <c r="O1722" s="33" t="str">
        <f>IF(ISBLANK(N1723),"",Long3[[#This Row],[Adj Close]]/N1723-1)</f>
        <v/>
      </c>
      <c r="AH1722" s="37">
        <v>32328</v>
      </c>
      <c r="AJ1722" s="36" t="str">
        <f>IF(ISBLANK(AI1723),"",Short1[[#This Row],[Adj Close]]/AI1723-1)</f>
        <v/>
      </c>
      <c r="AK1722" s="29">
        <v>32328</v>
      </c>
      <c r="AM1722" s="33" t="str">
        <f>IF(ISBLANK(AL1723),"",Short2[[#This Row],[Adj Close]]/AL1723-1)</f>
        <v/>
      </c>
    </row>
    <row r="1723" spans="1:39" x14ac:dyDescent="0.25">
      <c r="A1723" s="37">
        <v>32321</v>
      </c>
      <c r="B1723" s="39">
        <v>271.77999899999998</v>
      </c>
      <c r="C1723" s="36">
        <f>IF(ISBLANK(B1724), "", GSPC[[#This Row],[Adj Close]]/B1724-1)</f>
        <v>-7.3051355369462279E-3</v>
      </c>
      <c r="D1723" s="37">
        <v>32321</v>
      </c>
      <c r="E1723"/>
      <c r="F1723" s="36" t="str">
        <f>IF(ISBLANK(E1724), "", Long0[[#This Row],[Adj Close]]/E1724-1)</f>
        <v/>
      </c>
      <c r="J1723" s="37">
        <v>32321</v>
      </c>
      <c r="K1723"/>
      <c r="L1723" s="36" t="str">
        <f>IF(ISBLANK(K1724),"",Long2[[#This Row],[Adj Close]]/K1724-1)</f>
        <v/>
      </c>
      <c r="M1723" s="29">
        <v>32321</v>
      </c>
      <c r="O1723" s="33" t="str">
        <f>IF(ISBLANK(N1724),"",Long3[[#This Row],[Adj Close]]/N1724-1)</f>
        <v/>
      </c>
      <c r="AH1723" s="37">
        <v>32321</v>
      </c>
      <c r="AJ1723" s="36" t="str">
        <f>IF(ISBLANK(AI1724),"",Short1[[#This Row],[Adj Close]]/AI1724-1)</f>
        <v/>
      </c>
      <c r="AK1723" s="29">
        <v>32321</v>
      </c>
      <c r="AM1723" s="33" t="str">
        <f>IF(ISBLANK(AL1724),"",Short2[[#This Row],[Adj Close]]/AL1724-1)</f>
        <v/>
      </c>
    </row>
    <row r="1724" spans="1:39" x14ac:dyDescent="0.25">
      <c r="A1724" s="37">
        <v>32314</v>
      </c>
      <c r="B1724" s="39">
        <v>273.77999899999998</v>
      </c>
      <c r="C1724" s="36">
        <f>IF(ISBLANK(B1725), "", GSPC[[#This Row],[Adj Close]]/B1725-1)</f>
        <v>1.1452660263663983E-2</v>
      </c>
      <c r="D1724" s="37">
        <v>32314</v>
      </c>
      <c r="E1724"/>
      <c r="F1724" s="36" t="str">
        <f>IF(ISBLANK(E1725), "", Long0[[#This Row],[Adj Close]]/E1725-1)</f>
        <v/>
      </c>
      <c r="J1724" s="37">
        <v>32314</v>
      </c>
      <c r="K1724"/>
      <c r="L1724" s="36" t="str">
        <f>IF(ISBLANK(K1725),"",Long2[[#This Row],[Adj Close]]/K1725-1)</f>
        <v/>
      </c>
      <c r="M1724" s="29">
        <v>32314</v>
      </c>
      <c r="O1724" s="33" t="str">
        <f>IF(ISBLANK(N1725),"",Long3[[#This Row],[Adj Close]]/N1725-1)</f>
        <v/>
      </c>
      <c r="AH1724" s="37">
        <v>32314</v>
      </c>
      <c r="AJ1724" s="36" t="str">
        <f>IF(ISBLANK(AI1725),"",Short1[[#This Row],[Adj Close]]/AI1725-1)</f>
        <v/>
      </c>
      <c r="AK1724" s="29">
        <v>32314</v>
      </c>
      <c r="AM1724" s="33" t="str">
        <f>IF(ISBLANK(AL1725),"",Short2[[#This Row],[Adj Close]]/AL1725-1)</f>
        <v/>
      </c>
    </row>
    <row r="1725" spans="1:39" x14ac:dyDescent="0.25">
      <c r="A1725" s="37">
        <v>32307</v>
      </c>
      <c r="B1725" s="39">
        <v>270.67999300000002</v>
      </c>
      <c r="C1725" s="36">
        <f>IF(ISBLANK(B1726), "", GSPC[[#This Row],[Adj Close]]/B1726-1)</f>
        <v>-2.1382326130563456E-3</v>
      </c>
      <c r="D1725" s="37">
        <v>32307</v>
      </c>
      <c r="E1725"/>
      <c r="F1725" s="36" t="str">
        <f>IF(ISBLANK(E1726), "", Long0[[#This Row],[Adj Close]]/E1726-1)</f>
        <v/>
      </c>
      <c r="J1725" s="37">
        <v>32307</v>
      </c>
      <c r="K1725"/>
      <c r="L1725" s="36" t="str">
        <f>IF(ISBLANK(K1726),"",Long2[[#This Row],[Adj Close]]/K1726-1)</f>
        <v/>
      </c>
      <c r="M1725" s="29">
        <v>32307</v>
      </c>
      <c r="O1725" s="33" t="str">
        <f>IF(ISBLANK(N1726),"",Long3[[#This Row],[Adj Close]]/N1726-1)</f>
        <v/>
      </c>
      <c r="AH1725" s="37">
        <v>32307</v>
      </c>
      <c r="AJ1725" s="36" t="str">
        <f>IF(ISBLANK(AI1726),"",Short1[[#This Row],[Adj Close]]/AI1726-1)</f>
        <v/>
      </c>
      <c r="AK1725" s="29">
        <v>32307</v>
      </c>
      <c r="AM1725" s="33" t="str">
        <f>IF(ISBLANK(AL1726),"",Short2[[#This Row],[Adj Close]]/AL1726-1)</f>
        <v/>
      </c>
    </row>
    <row r="1726" spans="1:39" x14ac:dyDescent="0.25">
      <c r="A1726" s="37">
        <v>32300</v>
      </c>
      <c r="B1726" s="39">
        <v>271.26001000000002</v>
      </c>
      <c r="C1726" s="36">
        <f>IF(ISBLANK(B1727), "", GSPC[[#This Row],[Adj Close]]/B1727-1)</f>
        <v>1.8052159066894724E-2</v>
      </c>
      <c r="D1726" s="37">
        <v>32300</v>
      </c>
      <c r="E1726"/>
      <c r="F1726" s="36" t="str">
        <f>IF(ISBLANK(E1727), "", Long0[[#This Row],[Adj Close]]/E1727-1)</f>
        <v/>
      </c>
      <c r="J1726" s="37">
        <v>32300</v>
      </c>
      <c r="K1726"/>
      <c r="L1726" s="36" t="str">
        <f>IF(ISBLANK(K1727),"",Long2[[#This Row],[Adj Close]]/K1727-1)</f>
        <v/>
      </c>
      <c r="M1726" s="29">
        <v>32300</v>
      </c>
      <c r="O1726" s="33" t="str">
        <f>IF(ISBLANK(N1727),"",Long3[[#This Row],[Adj Close]]/N1727-1)</f>
        <v/>
      </c>
      <c r="AH1726" s="37">
        <v>32300</v>
      </c>
      <c r="AJ1726" s="36" t="str">
        <f>IF(ISBLANK(AI1727),"",Short1[[#This Row],[Adj Close]]/AI1727-1)</f>
        <v/>
      </c>
      <c r="AK1726" s="29">
        <v>32300</v>
      </c>
      <c r="AM1726" s="33" t="str">
        <f>IF(ISBLANK(AL1727),"",Short2[[#This Row],[Adj Close]]/AL1727-1)</f>
        <v/>
      </c>
    </row>
    <row r="1727" spans="1:39" x14ac:dyDescent="0.25">
      <c r="A1727" s="37">
        <v>32293</v>
      </c>
      <c r="B1727" s="39">
        <v>266.45001200000002</v>
      </c>
      <c r="C1727" s="36">
        <f>IF(ISBLANK(B1728), "", GSPC[[#This Row],[Adj Close]]/B1728-1)</f>
        <v>5.141667627982538E-2</v>
      </c>
      <c r="D1727" s="37">
        <v>32293</v>
      </c>
      <c r="E1727"/>
      <c r="F1727" s="36" t="str">
        <f>IF(ISBLANK(E1728), "", Long0[[#This Row],[Adj Close]]/E1728-1)</f>
        <v/>
      </c>
      <c r="J1727" s="37">
        <v>32293</v>
      </c>
      <c r="K1727"/>
      <c r="L1727" s="36" t="str">
        <f>IF(ISBLANK(K1728),"",Long2[[#This Row],[Adj Close]]/K1728-1)</f>
        <v/>
      </c>
      <c r="M1727" s="29">
        <v>32293</v>
      </c>
      <c r="O1727" s="33" t="str">
        <f>IF(ISBLANK(N1728),"",Long3[[#This Row],[Adj Close]]/N1728-1)</f>
        <v/>
      </c>
      <c r="AH1727" s="37">
        <v>32293</v>
      </c>
      <c r="AJ1727" s="36" t="str">
        <f>IF(ISBLANK(AI1728),"",Short1[[#This Row],[Adj Close]]/AI1728-1)</f>
        <v/>
      </c>
      <c r="AK1727" s="29">
        <v>32293</v>
      </c>
      <c r="AM1727" s="33" t="str">
        <f>IF(ISBLANK(AL1728),"",Short2[[#This Row],[Adj Close]]/AL1728-1)</f>
        <v/>
      </c>
    </row>
    <row r="1728" spans="1:39" x14ac:dyDescent="0.25">
      <c r="A1728" s="37">
        <v>32286</v>
      </c>
      <c r="B1728" s="39">
        <v>253.41999799999999</v>
      </c>
      <c r="C1728" s="36">
        <f>IF(ISBLANK(B1729), "", GSPC[[#This Row],[Adj Close]]/B1729-1)</f>
        <v>1.5808789569065063E-3</v>
      </c>
      <c r="D1728" s="37">
        <v>32286</v>
      </c>
      <c r="E1728"/>
      <c r="F1728" s="36" t="str">
        <f>IF(ISBLANK(E1729), "", Long0[[#This Row],[Adj Close]]/E1729-1)</f>
        <v/>
      </c>
      <c r="J1728" s="37">
        <v>32286</v>
      </c>
      <c r="K1728"/>
      <c r="L1728" s="36" t="str">
        <f>IF(ISBLANK(K1729),"",Long2[[#This Row],[Adj Close]]/K1729-1)</f>
        <v/>
      </c>
      <c r="M1728" s="29">
        <v>32286</v>
      </c>
      <c r="O1728" s="33" t="str">
        <f>IF(ISBLANK(N1729),"",Long3[[#This Row],[Adj Close]]/N1729-1)</f>
        <v/>
      </c>
      <c r="AH1728" s="37">
        <v>32286</v>
      </c>
      <c r="AJ1728" s="36" t="str">
        <f>IF(ISBLANK(AI1729),"",Short1[[#This Row],[Adj Close]]/AI1729-1)</f>
        <v/>
      </c>
      <c r="AK1728" s="29">
        <v>32286</v>
      </c>
      <c r="AM1728" s="33" t="str">
        <f>IF(ISBLANK(AL1729),"",Short2[[#This Row],[Adj Close]]/AL1729-1)</f>
        <v/>
      </c>
    </row>
    <row r="1729" spans="1:39" x14ac:dyDescent="0.25">
      <c r="A1729" s="37">
        <v>32279</v>
      </c>
      <c r="B1729" s="39">
        <v>253.020004</v>
      </c>
      <c r="C1729" s="36">
        <f>IF(ISBLANK(B1730), "", GSPC[[#This Row],[Adj Close]]/B1730-1)</f>
        <v>-1.4642865544991168E-2</v>
      </c>
      <c r="D1729" s="37">
        <v>32279</v>
      </c>
      <c r="E1729"/>
      <c r="F1729" s="36" t="str">
        <f>IF(ISBLANK(E1730), "", Long0[[#This Row],[Adj Close]]/E1730-1)</f>
        <v/>
      </c>
      <c r="J1729" s="37">
        <v>32279</v>
      </c>
      <c r="K1729"/>
      <c r="L1729" s="36" t="str">
        <f>IF(ISBLANK(K1730),"",Long2[[#This Row],[Adj Close]]/K1730-1)</f>
        <v/>
      </c>
      <c r="M1729" s="29">
        <v>32279</v>
      </c>
      <c r="O1729" s="33" t="str">
        <f>IF(ISBLANK(N1730),"",Long3[[#This Row],[Adj Close]]/N1730-1)</f>
        <v/>
      </c>
      <c r="AH1729" s="37">
        <v>32279</v>
      </c>
      <c r="AJ1729" s="36" t="str">
        <f>IF(ISBLANK(AI1730),"",Short1[[#This Row],[Adj Close]]/AI1730-1)</f>
        <v/>
      </c>
      <c r="AK1729" s="29">
        <v>32279</v>
      </c>
      <c r="AM1729" s="33" t="str">
        <f>IF(ISBLANK(AL1730),"",Short2[[#This Row],[Adj Close]]/AL1730-1)</f>
        <v/>
      </c>
    </row>
    <row r="1730" spans="1:39" x14ac:dyDescent="0.25">
      <c r="A1730" s="37">
        <v>32272</v>
      </c>
      <c r="B1730" s="39">
        <v>256.77999899999998</v>
      </c>
      <c r="C1730" s="36">
        <f>IF(ISBLANK(B1731), "", GSPC[[#This Row],[Adj Close]]/B1731-1)</f>
        <v>-2.7187042492398117E-3</v>
      </c>
      <c r="D1730" s="37">
        <v>32272</v>
      </c>
      <c r="E1730"/>
      <c r="F1730" s="36" t="str">
        <f>IF(ISBLANK(E1731), "", Long0[[#This Row],[Adj Close]]/E1731-1)</f>
        <v/>
      </c>
      <c r="J1730" s="37">
        <v>32272</v>
      </c>
      <c r="K1730"/>
      <c r="L1730" s="36" t="str">
        <f>IF(ISBLANK(K1731),"",Long2[[#This Row],[Adj Close]]/K1731-1)</f>
        <v/>
      </c>
      <c r="M1730" s="29">
        <v>32272</v>
      </c>
      <c r="O1730" s="33" t="str">
        <f>IF(ISBLANK(N1731),"",Long3[[#This Row],[Adj Close]]/N1731-1)</f>
        <v/>
      </c>
      <c r="AH1730" s="37">
        <v>32272</v>
      </c>
      <c r="AJ1730" s="36" t="str">
        <f>IF(ISBLANK(AI1731),"",Short1[[#This Row],[Adj Close]]/AI1731-1)</f>
        <v/>
      </c>
      <c r="AK1730" s="29">
        <v>32272</v>
      </c>
      <c r="AM1730" s="33" t="str">
        <f>IF(ISBLANK(AL1731),"",Short2[[#This Row],[Adj Close]]/AL1731-1)</f>
        <v/>
      </c>
    </row>
    <row r="1731" spans="1:39" x14ac:dyDescent="0.25">
      <c r="A1731" s="37">
        <v>32265</v>
      </c>
      <c r="B1731" s="39">
        <v>257.48001099999999</v>
      </c>
      <c r="C1731" s="36">
        <f>IF(ISBLANK(B1732), "", GSPC[[#This Row],[Adj Close]]/B1732-1)</f>
        <v>-1.4732239664482227E-2</v>
      </c>
      <c r="D1731" s="37">
        <v>32265</v>
      </c>
      <c r="E1731"/>
      <c r="F1731" s="36" t="str">
        <f>IF(ISBLANK(E1732), "", Long0[[#This Row],[Adj Close]]/E1732-1)</f>
        <v/>
      </c>
      <c r="J1731" s="37">
        <v>32265</v>
      </c>
      <c r="K1731"/>
      <c r="L1731" s="36" t="str">
        <f>IF(ISBLANK(K1732),"",Long2[[#This Row],[Adj Close]]/K1732-1)</f>
        <v/>
      </c>
      <c r="M1731" s="29">
        <v>32265</v>
      </c>
      <c r="O1731" s="33" t="str">
        <f>IF(ISBLANK(N1732),"",Long3[[#This Row],[Adj Close]]/N1732-1)</f>
        <v/>
      </c>
      <c r="AH1731" s="37">
        <v>32265</v>
      </c>
      <c r="AJ1731" s="36" t="str">
        <f>IF(ISBLANK(AI1732),"",Short1[[#This Row],[Adj Close]]/AI1732-1)</f>
        <v/>
      </c>
      <c r="AK1731" s="29">
        <v>32265</v>
      </c>
      <c r="AM1731" s="33" t="str">
        <f>IF(ISBLANK(AL1732),"",Short2[[#This Row],[Adj Close]]/AL1732-1)</f>
        <v/>
      </c>
    </row>
    <row r="1732" spans="1:39" x14ac:dyDescent="0.25">
      <c r="A1732" s="37">
        <v>32258</v>
      </c>
      <c r="B1732" s="39">
        <v>261.32998700000002</v>
      </c>
      <c r="C1732" s="36">
        <f>IF(ISBLANK(B1733), "", GSPC[[#This Row],[Adj Close]]/B1733-1)</f>
        <v>4.574352008090754E-3</v>
      </c>
      <c r="D1732" s="37">
        <v>32258</v>
      </c>
      <c r="E1732"/>
      <c r="F1732" s="36" t="str">
        <f>IF(ISBLANK(E1733), "", Long0[[#This Row],[Adj Close]]/E1733-1)</f>
        <v/>
      </c>
      <c r="J1732" s="37">
        <v>32258</v>
      </c>
      <c r="K1732"/>
      <c r="L1732" s="36" t="str">
        <f>IF(ISBLANK(K1733),"",Long2[[#This Row],[Adj Close]]/K1733-1)</f>
        <v/>
      </c>
      <c r="M1732" s="29">
        <v>32258</v>
      </c>
      <c r="O1732" s="33" t="str">
        <f>IF(ISBLANK(N1733),"",Long3[[#This Row],[Adj Close]]/N1733-1)</f>
        <v/>
      </c>
      <c r="AH1732" s="37">
        <v>32258</v>
      </c>
      <c r="AJ1732" s="36" t="str">
        <f>IF(ISBLANK(AI1733),"",Short1[[#This Row],[Adj Close]]/AI1733-1)</f>
        <v/>
      </c>
      <c r="AK1732" s="29">
        <v>32258</v>
      </c>
      <c r="AM1732" s="33" t="str">
        <f>IF(ISBLANK(AL1733),"",Short2[[#This Row],[Adj Close]]/AL1733-1)</f>
        <v/>
      </c>
    </row>
    <row r="1733" spans="1:39" x14ac:dyDescent="0.25">
      <c r="A1733" s="37">
        <v>32251</v>
      </c>
      <c r="B1733" s="39">
        <v>260.14001500000001</v>
      </c>
      <c r="C1733" s="36">
        <f>IF(ISBLANK(B1734), "", GSPC[[#This Row],[Adj Close]]/B1734-1)</f>
        <v>1.4244370622813474E-3</v>
      </c>
      <c r="D1733" s="37">
        <v>32251</v>
      </c>
      <c r="E1733"/>
      <c r="F1733" s="36" t="str">
        <f>IF(ISBLANK(E1734), "", Long0[[#This Row],[Adj Close]]/E1734-1)</f>
        <v/>
      </c>
      <c r="J1733" s="37">
        <v>32251</v>
      </c>
      <c r="K1733"/>
      <c r="L1733" s="36" t="str">
        <f>IF(ISBLANK(K1734),"",Long2[[#This Row],[Adj Close]]/K1734-1)</f>
        <v/>
      </c>
      <c r="M1733" s="29">
        <v>32251</v>
      </c>
      <c r="O1733" s="33" t="str">
        <f>IF(ISBLANK(N1734),"",Long3[[#This Row],[Adj Close]]/N1734-1)</f>
        <v/>
      </c>
      <c r="AH1733" s="37">
        <v>32251</v>
      </c>
      <c r="AJ1733" s="36" t="str">
        <f>IF(ISBLANK(AI1734),"",Short1[[#This Row],[Adj Close]]/AI1734-1)</f>
        <v/>
      </c>
      <c r="AK1733" s="29">
        <v>32251</v>
      </c>
      <c r="AM1733" s="33" t="str">
        <f>IF(ISBLANK(AL1734),"",Short2[[#This Row],[Adj Close]]/AL1734-1)</f>
        <v/>
      </c>
    </row>
    <row r="1734" spans="1:39" x14ac:dyDescent="0.25">
      <c r="A1734" s="37">
        <v>32244</v>
      </c>
      <c r="B1734" s="39">
        <v>259.76998900000001</v>
      </c>
      <c r="C1734" s="36">
        <f>IF(ISBLANK(B1735), "", GSPC[[#This Row],[Adj Close]]/B1735-1)</f>
        <v>-3.5853484211017306E-2</v>
      </c>
      <c r="D1734" s="37">
        <v>32244</v>
      </c>
      <c r="E1734"/>
      <c r="F1734" s="36" t="str">
        <f>IF(ISBLANK(E1735), "", Long0[[#This Row],[Adj Close]]/E1735-1)</f>
        <v/>
      </c>
      <c r="J1734" s="37">
        <v>32244</v>
      </c>
      <c r="K1734"/>
      <c r="L1734" s="36" t="str">
        <f>IF(ISBLANK(K1735),"",Long2[[#This Row],[Adj Close]]/K1735-1)</f>
        <v/>
      </c>
      <c r="M1734" s="29">
        <v>32244</v>
      </c>
      <c r="O1734" s="33" t="str">
        <f>IF(ISBLANK(N1735),"",Long3[[#This Row],[Adj Close]]/N1735-1)</f>
        <v/>
      </c>
      <c r="AH1734" s="37">
        <v>32244</v>
      </c>
      <c r="AJ1734" s="36" t="str">
        <f>IF(ISBLANK(AI1735),"",Short1[[#This Row],[Adj Close]]/AI1735-1)</f>
        <v/>
      </c>
      <c r="AK1734" s="29">
        <v>32244</v>
      </c>
      <c r="AM1734" s="33" t="str">
        <f>IF(ISBLANK(AL1735),"",Short2[[#This Row],[Adj Close]]/AL1735-1)</f>
        <v/>
      </c>
    </row>
    <row r="1735" spans="1:39" x14ac:dyDescent="0.25">
      <c r="A1735" s="37">
        <v>32237</v>
      </c>
      <c r="B1735" s="39">
        <v>269.42999300000002</v>
      </c>
      <c r="C1735" s="36">
        <f>IF(ISBLANK(B1736), "", GSPC[[#This Row],[Adj Close]]/B1736-1)</f>
        <v>4.0712184284125597E-2</v>
      </c>
      <c r="D1735" s="37">
        <v>32237</v>
      </c>
      <c r="E1735"/>
      <c r="F1735" s="36" t="str">
        <f>IF(ISBLANK(E1736), "", Long0[[#This Row],[Adj Close]]/E1736-1)</f>
        <v/>
      </c>
      <c r="J1735" s="37">
        <v>32237</v>
      </c>
      <c r="K1735"/>
      <c r="L1735" s="36" t="str">
        <f>IF(ISBLANK(K1736),"",Long2[[#This Row],[Adj Close]]/K1736-1)</f>
        <v/>
      </c>
      <c r="M1735" s="29">
        <v>32237</v>
      </c>
      <c r="O1735" s="33" t="str">
        <f>IF(ISBLANK(N1736),"",Long3[[#This Row],[Adj Close]]/N1736-1)</f>
        <v/>
      </c>
      <c r="AH1735" s="37">
        <v>32237</v>
      </c>
      <c r="AJ1735" s="36" t="str">
        <f>IF(ISBLANK(AI1736),"",Short1[[#This Row],[Adj Close]]/AI1736-1)</f>
        <v/>
      </c>
      <c r="AK1735" s="29">
        <v>32237</v>
      </c>
      <c r="AM1735" s="33" t="str">
        <f>IF(ISBLANK(AL1736),"",Short2[[#This Row],[Adj Close]]/AL1736-1)</f>
        <v/>
      </c>
    </row>
    <row r="1736" spans="1:39" x14ac:dyDescent="0.25">
      <c r="A1736" s="37">
        <v>32230</v>
      </c>
      <c r="B1736" s="39">
        <v>258.89001500000001</v>
      </c>
      <c r="C1736" s="36">
        <f>IF(ISBLANK(B1737), "", GSPC[[#This Row],[Adj Close]]/B1737-1)</f>
        <v>1.4699817620213995E-3</v>
      </c>
      <c r="D1736" s="37">
        <v>32230</v>
      </c>
      <c r="E1736"/>
      <c r="F1736" s="36" t="str">
        <f>IF(ISBLANK(E1737), "", Long0[[#This Row],[Adj Close]]/E1737-1)</f>
        <v/>
      </c>
      <c r="J1736" s="37">
        <v>32230</v>
      </c>
      <c r="K1736"/>
      <c r="L1736" s="36" t="str">
        <f>IF(ISBLANK(K1737),"",Long2[[#This Row],[Adj Close]]/K1737-1)</f>
        <v/>
      </c>
      <c r="M1736" s="29">
        <v>32230</v>
      </c>
      <c r="O1736" s="33" t="str">
        <f>IF(ISBLANK(N1737),"",Long3[[#This Row],[Adj Close]]/N1737-1)</f>
        <v/>
      </c>
      <c r="AH1736" s="37">
        <v>32230</v>
      </c>
      <c r="AJ1736" s="36" t="str">
        <f>IF(ISBLANK(AI1737),"",Short1[[#This Row],[Adj Close]]/AI1737-1)</f>
        <v/>
      </c>
      <c r="AK1736" s="29">
        <v>32230</v>
      </c>
      <c r="AM1736" s="33" t="str">
        <f>IF(ISBLANK(AL1737),"",Short2[[#This Row],[Adj Close]]/AL1737-1)</f>
        <v/>
      </c>
    </row>
    <row r="1737" spans="1:39" x14ac:dyDescent="0.25">
      <c r="A1737" s="37">
        <v>32223</v>
      </c>
      <c r="B1737" s="39">
        <v>258.51001000000002</v>
      </c>
      <c r="C1737" s="36">
        <f>IF(ISBLANK(B1738), "", GSPC[[#This Row],[Adj Close]]/B1738-1)</f>
        <v>-4.6510715670380565E-2</v>
      </c>
      <c r="D1737" s="37">
        <v>32223</v>
      </c>
      <c r="E1737"/>
      <c r="F1737" s="36" t="str">
        <f>IF(ISBLANK(E1738), "", Long0[[#This Row],[Adj Close]]/E1738-1)</f>
        <v/>
      </c>
      <c r="J1737" s="37">
        <v>32223</v>
      </c>
      <c r="K1737"/>
      <c r="L1737" s="36" t="str">
        <f>IF(ISBLANK(K1738),"",Long2[[#This Row],[Adj Close]]/K1738-1)</f>
        <v/>
      </c>
      <c r="M1737" s="29">
        <v>32223</v>
      </c>
      <c r="O1737" s="33" t="str">
        <f>IF(ISBLANK(N1738),"",Long3[[#This Row],[Adj Close]]/N1738-1)</f>
        <v/>
      </c>
      <c r="AH1737" s="37">
        <v>32223</v>
      </c>
      <c r="AJ1737" s="36" t="str">
        <f>IF(ISBLANK(AI1738),"",Short1[[#This Row],[Adj Close]]/AI1738-1)</f>
        <v/>
      </c>
      <c r="AK1737" s="29">
        <v>32223</v>
      </c>
      <c r="AM1737" s="33" t="str">
        <f>IF(ISBLANK(AL1738),"",Short2[[#This Row],[Adj Close]]/AL1738-1)</f>
        <v/>
      </c>
    </row>
    <row r="1738" spans="1:39" x14ac:dyDescent="0.25">
      <c r="A1738" s="37">
        <v>32216</v>
      </c>
      <c r="B1738" s="39">
        <v>271.11999500000002</v>
      </c>
      <c r="C1738" s="36">
        <f>IF(ISBLANK(B1739), "", GSPC[[#This Row],[Adj Close]]/B1739-1)</f>
        <v>2.3326009486480004E-2</v>
      </c>
      <c r="D1738" s="37">
        <v>32216</v>
      </c>
      <c r="E1738"/>
      <c r="F1738" s="36" t="str">
        <f>IF(ISBLANK(E1739), "", Long0[[#This Row],[Adj Close]]/E1739-1)</f>
        <v/>
      </c>
      <c r="J1738" s="37">
        <v>32216</v>
      </c>
      <c r="K1738"/>
      <c r="L1738" s="36" t="str">
        <f>IF(ISBLANK(K1739),"",Long2[[#This Row],[Adj Close]]/K1739-1)</f>
        <v/>
      </c>
      <c r="M1738" s="29">
        <v>32216</v>
      </c>
      <c r="O1738" s="33" t="str">
        <f>IF(ISBLANK(N1739),"",Long3[[#This Row],[Adj Close]]/N1739-1)</f>
        <v/>
      </c>
      <c r="AH1738" s="37">
        <v>32216</v>
      </c>
      <c r="AJ1738" s="36" t="str">
        <f>IF(ISBLANK(AI1739),"",Short1[[#This Row],[Adj Close]]/AI1739-1)</f>
        <v/>
      </c>
      <c r="AK1738" s="29">
        <v>32216</v>
      </c>
      <c r="AM1738" s="33" t="str">
        <f>IF(ISBLANK(AL1739),"",Short2[[#This Row],[Adj Close]]/AL1739-1)</f>
        <v/>
      </c>
    </row>
    <row r="1739" spans="1:39" x14ac:dyDescent="0.25">
      <c r="A1739" s="37">
        <v>32209</v>
      </c>
      <c r="B1739" s="39">
        <v>264.94000199999999</v>
      </c>
      <c r="C1739" s="36">
        <f>IF(ISBLANK(B1740), "", GSPC[[#This Row],[Adj Close]]/B1740-1)</f>
        <v>-8.8289790720079697E-3</v>
      </c>
      <c r="D1739" s="37">
        <v>32209</v>
      </c>
      <c r="E1739"/>
      <c r="F1739" s="36" t="str">
        <f>IF(ISBLANK(E1740), "", Long0[[#This Row],[Adj Close]]/E1740-1)</f>
        <v/>
      </c>
      <c r="J1739" s="37">
        <v>32209</v>
      </c>
      <c r="K1739"/>
      <c r="L1739" s="36" t="str">
        <f>IF(ISBLANK(K1740),"",Long2[[#This Row],[Adj Close]]/K1740-1)</f>
        <v/>
      </c>
      <c r="M1739" s="29">
        <v>32209</v>
      </c>
      <c r="O1739" s="33" t="str">
        <f>IF(ISBLANK(N1740),"",Long3[[#This Row],[Adj Close]]/N1740-1)</f>
        <v/>
      </c>
      <c r="AH1739" s="37">
        <v>32209</v>
      </c>
      <c r="AJ1739" s="36" t="str">
        <f>IF(ISBLANK(AI1740),"",Short1[[#This Row],[Adj Close]]/AI1740-1)</f>
        <v/>
      </c>
      <c r="AK1739" s="29">
        <v>32209</v>
      </c>
      <c r="AM1739" s="33" t="str">
        <f>IF(ISBLANK(AL1740),"",Short2[[#This Row],[Adj Close]]/AL1740-1)</f>
        <v/>
      </c>
    </row>
    <row r="1740" spans="1:39" x14ac:dyDescent="0.25">
      <c r="A1740" s="37">
        <v>32202</v>
      </c>
      <c r="B1740" s="39">
        <v>267.29998799999998</v>
      </c>
      <c r="C1740" s="36">
        <f>IF(ISBLANK(B1741), "", GSPC[[#This Row],[Adj Close]]/B1741-1)</f>
        <v>1.8440894482847137E-2</v>
      </c>
      <c r="D1740" s="37">
        <v>32202</v>
      </c>
      <c r="E1740"/>
      <c r="F1740" s="36" t="str">
        <f>IF(ISBLANK(E1741), "", Long0[[#This Row],[Adj Close]]/E1741-1)</f>
        <v/>
      </c>
      <c r="J1740" s="37">
        <v>32202</v>
      </c>
      <c r="K1740"/>
      <c r="L1740" s="36" t="str">
        <f>IF(ISBLANK(K1741),"",Long2[[#This Row],[Adj Close]]/K1741-1)</f>
        <v/>
      </c>
      <c r="M1740" s="29">
        <v>32202</v>
      </c>
      <c r="O1740" s="33" t="str">
        <f>IF(ISBLANK(N1741),"",Long3[[#This Row],[Adj Close]]/N1741-1)</f>
        <v/>
      </c>
      <c r="AH1740" s="37">
        <v>32202</v>
      </c>
      <c r="AJ1740" s="36" t="str">
        <f>IF(ISBLANK(AI1741),"",Short1[[#This Row],[Adj Close]]/AI1741-1)</f>
        <v/>
      </c>
      <c r="AK1740" s="29">
        <v>32202</v>
      </c>
      <c r="AM1740" s="33" t="str">
        <f>IF(ISBLANK(AL1741),"",Short2[[#This Row],[Adj Close]]/AL1741-1)</f>
        <v/>
      </c>
    </row>
    <row r="1741" spans="1:39" x14ac:dyDescent="0.25">
      <c r="A1741" s="37">
        <v>32195</v>
      </c>
      <c r="B1741" s="39">
        <v>262.459991</v>
      </c>
      <c r="C1741" s="36">
        <f>IF(ISBLANK(B1742), "", GSPC[[#This Row],[Adj Close]]/B1742-1)</f>
        <v>3.2491343937044448E-3</v>
      </c>
      <c r="D1741" s="37">
        <v>32195</v>
      </c>
      <c r="E1741"/>
      <c r="F1741" s="36" t="str">
        <f>IF(ISBLANK(E1742), "", Long0[[#This Row],[Adj Close]]/E1742-1)</f>
        <v/>
      </c>
      <c r="J1741" s="37">
        <v>32195</v>
      </c>
      <c r="K1741"/>
      <c r="L1741" s="36" t="str">
        <f>IF(ISBLANK(K1742),"",Long2[[#This Row],[Adj Close]]/K1742-1)</f>
        <v/>
      </c>
      <c r="M1741" s="29">
        <v>32195</v>
      </c>
      <c r="O1741" s="33" t="str">
        <f>IF(ISBLANK(N1742),"",Long3[[#This Row],[Adj Close]]/N1742-1)</f>
        <v/>
      </c>
      <c r="AH1741" s="37">
        <v>32195</v>
      </c>
      <c r="AJ1741" s="36" t="str">
        <f>IF(ISBLANK(AI1742),"",Short1[[#This Row],[Adj Close]]/AI1742-1)</f>
        <v/>
      </c>
      <c r="AK1741" s="29">
        <v>32195</v>
      </c>
      <c r="AM1741" s="33" t="str">
        <f>IF(ISBLANK(AL1742),"",Short2[[#This Row],[Adj Close]]/AL1742-1)</f>
        <v/>
      </c>
    </row>
    <row r="1742" spans="1:39" x14ac:dyDescent="0.25">
      <c r="A1742" s="37">
        <v>32188</v>
      </c>
      <c r="B1742" s="39">
        <v>261.60998499999999</v>
      </c>
      <c r="C1742" s="36">
        <f>IF(ISBLANK(B1743), "", GSPC[[#This Row],[Adj Close]]/B1743-1)</f>
        <v>1.5448433500593328E-2</v>
      </c>
      <c r="D1742" s="37">
        <v>32188</v>
      </c>
      <c r="E1742"/>
      <c r="F1742" s="36" t="str">
        <f>IF(ISBLANK(E1743), "", Long0[[#This Row],[Adj Close]]/E1743-1)</f>
        <v/>
      </c>
      <c r="J1742" s="37">
        <v>32188</v>
      </c>
      <c r="K1742"/>
      <c r="L1742" s="36" t="str">
        <f>IF(ISBLANK(K1743),"",Long2[[#This Row],[Adj Close]]/K1743-1)</f>
        <v/>
      </c>
      <c r="M1742" s="29">
        <v>32188</v>
      </c>
      <c r="O1742" s="33" t="str">
        <f>IF(ISBLANK(N1743),"",Long3[[#This Row],[Adj Close]]/N1743-1)</f>
        <v/>
      </c>
      <c r="AH1742" s="37">
        <v>32188</v>
      </c>
      <c r="AJ1742" s="36" t="str">
        <f>IF(ISBLANK(AI1743),"",Short1[[#This Row],[Adj Close]]/AI1743-1)</f>
        <v/>
      </c>
      <c r="AK1742" s="29">
        <v>32188</v>
      </c>
      <c r="AM1742" s="33" t="str">
        <f>IF(ISBLANK(AL1743),"",Short2[[#This Row],[Adj Close]]/AL1743-1)</f>
        <v/>
      </c>
    </row>
    <row r="1743" spans="1:39" x14ac:dyDescent="0.25">
      <c r="A1743" s="37">
        <v>32181</v>
      </c>
      <c r="B1743" s="39">
        <v>257.63000499999998</v>
      </c>
      <c r="C1743" s="36">
        <f>IF(ISBLANK(B1744), "", GSPC[[#This Row],[Adj Close]]/B1744-1)</f>
        <v>2.6577931996949689E-2</v>
      </c>
      <c r="D1743" s="37">
        <v>32181</v>
      </c>
      <c r="E1743"/>
      <c r="F1743" s="36" t="str">
        <f>IF(ISBLANK(E1744), "", Long0[[#This Row],[Adj Close]]/E1744-1)</f>
        <v/>
      </c>
      <c r="J1743" s="37">
        <v>32181</v>
      </c>
      <c r="K1743"/>
      <c r="L1743" s="36" t="str">
        <f>IF(ISBLANK(K1744),"",Long2[[#This Row],[Adj Close]]/K1744-1)</f>
        <v/>
      </c>
      <c r="M1743" s="29">
        <v>32181</v>
      </c>
      <c r="O1743" s="33" t="str">
        <f>IF(ISBLANK(N1744),"",Long3[[#This Row],[Adj Close]]/N1744-1)</f>
        <v/>
      </c>
      <c r="AH1743" s="37">
        <v>32181</v>
      </c>
      <c r="AJ1743" s="36" t="str">
        <f>IF(ISBLANK(AI1744),"",Short1[[#This Row],[Adj Close]]/AI1744-1)</f>
        <v/>
      </c>
      <c r="AK1743" s="29">
        <v>32181</v>
      </c>
      <c r="AM1743" s="33" t="str">
        <f>IF(ISBLANK(AL1744),"",Short2[[#This Row],[Adj Close]]/AL1744-1)</f>
        <v/>
      </c>
    </row>
    <row r="1744" spans="1:39" x14ac:dyDescent="0.25">
      <c r="A1744" s="37">
        <v>32174</v>
      </c>
      <c r="B1744" s="39">
        <v>250.96000699999999</v>
      </c>
      <c r="C1744" s="36">
        <f>IF(ISBLANK(B1745), "", GSPC[[#This Row],[Adj Close]]/B1745-1)</f>
        <v>-2.3767844686758743E-2</v>
      </c>
      <c r="D1744" s="37">
        <v>32174</v>
      </c>
      <c r="E1744"/>
      <c r="F1744" s="36" t="str">
        <f>IF(ISBLANK(E1745), "", Long0[[#This Row],[Adj Close]]/E1745-1)</f>
        <v/>
      </c>
      <c r="J1744" s="37">
        <v>32174</v>
      </c>
      <c r="K1744"/>
      <c r="L1744" s="36" t="str">
        <f>IF(ISBLANK(K1745),"",Long2[[#This Row],[Adj Close]]/K1745-1)</f>
        <v/>
      </c>
      <c r="M1744" s="29">
        <v>32174</v>
      </c>
      <c r="O1744" s="33" t="str">
        <f>IF(ISBLANK(N1745),"",Long3[[#This Row],[Adj Close]]/N1745-1)</f>
        <v/>
      </c>
      <c r="AH1744" s="37">
        <v>32174</v>
      </c>
      <c r="AJ1744" s="36" t="str">
        <f>IF(ISBLANK(AI1745),"",Short1[[#This Row],[Adj Close]]/AI1745-1)</f>
        <v/>
      </c>
      <c r="AK1744" s="29">
        <v>32174</v>
      </c>
      <c r="AM1744" s="33" t="str">
        <f>IF(ISBLANK(AL1745),"",Short2[[#This Row],[Adj Close]]/AL1745-1)</f>
        <v/>
      </c>
    </row>
    <row r="1745" spans="1:39" x14ac:dyDescent="0.25">
      <c r="A1745" s="37">
        <v>32167</v>
      </c>
      <c r="B1745" s="39">
        <v>257.07000699999998</v>
      </c>
      <c r="C1745" s="36">
        <f>IF(ISBLANK(B1746), "", GSPC[[#This Row],[Adj Close]]/B1746-1)</f>
        <v>4.2880352941176314E-2</v>
      </c>
      <c r="D1745" s="37">
        <v>32167</v>
      </c>
      <c r="E1745"/>
      <c r="F1745" s="36" t="str">
        <f>IF(ISBLANK(E1746), "", Long0[[#This Row],[Adj Close]]/E1746-1)</f>
        <v/>
      </c>
      <c r="J1745" s="37">
        <v>32167</v>
      </c>
      <c r="K1745"/>
      <c r="L1745" s="36" t="str">
        <f>IF(ISBLANK(K1746),"",Long2[[#This Row],[Adj Close]]/K1746-1)</f>
        <v/>
      </c>
      <c r="M1745" s="29">
        <v>32167</v>
      </c>
      <c r="O1745" s="33" t="str">
        <f>IF(ISBLANK(N1746),"",Long3[[#This Row],[Adj Close]]/N1746-1)</f>
        <v/>
      </c>
      <c r="AH1745" s="37">
        <v>32167</v>
      </c>
      <c r="AJ1745" s="36" t="str">
        <f>IF(ISBLANK(AI1746),"",Short1[[#This Row],[Adj Close]]/AI1746-1)</f>
        <v/>
      </c>
      <c r="AK1745" s="29">
        <v>32167</v>
      </c>
      <c r="AM1745" s="33" t="str">
        <f>IF(ISBLANK(AL1746),"",Short2[[#This Row],[Adj Close]]/AL1746-1)</f>
        <v/>
      </c>
    </row>
    <row r="1746" spans="1:39" x14ac:dyDescent="0.25">
      <c r="A1746" s="37">
        <v>32160</v>
      </c>
      <c r="B1746" s="39">
        <v>246.5</v>
      </c>
      <c r="C1746" s="36">
        <f>IF(ISBLANK(B1747), "", GSPC[[#This Row],[Adj Close]]/B1747-1)</f>
        <v>-2.2019452227501124E-2</v>
      </c>
      <c r="D1746" s="37">
        <v>32160</v>
      </c>
      <c r="E1746"/>
      <c r="F1746" s="36" t="str">
        <f>IF(ISBLANK(E1747), "", Long0[[#This Row],[Adj Close]]/E1747-1)</f>
        <v/>
      </c>
      <c r="M1746" s="29">
        <v>32160</v>
      </c>
      <c r="O1746" s="33" t="str">
        <f>IF(ISBLANK(N1747),"",Long3[[#This Row],[Adj Close]]/N1747-1)</f>
        <v/>
      </c>
      <c r="AH1746" s="37">
        <v>32160</v>
      </c>
      <c r="AJ1746" s="36" t="str">
        <f>IF(ISBLANK(AI1747),"",Short1[[#This Row],[Adj Close]]/AI1747-1)</f>
        <v/>
      </c>
      <c r="AK1746" s="29">
        <v>32160</v>
      </c>
      <c r="AM1746" s="33" t="str">
        <f>IF(ISBLANK(AL1747),"",Short2[[#This Row],[Adj Close]]/AL1747-1)</f>
        <v/>
      </c>
    </row>
    <row r="1747" spans="1:39" x14ac:dyDescent="0.25">
      <c r="A1747" s="37">
        <v>32153</v>
      </c>
      <c r="B1747" s="39">
        <v>252.050003</v>
      </c>
      <c r="C1747" s="36">
        <f>IF(ISBLANK(B1748), "", GSPC[[#This Row],[Adj Close]]/B1748-1)</f>
        <v>3.5538246562158982E-2</v>
      </c>
      <c r="D1747" s="37">
        <v>32153</v>
      </c>
      <c r="E1747"/>
      <c r="F1747" s="36" t="str">
        <f>IF(ISBLANK(E1748), "", Long0[[#This Row],[Adj Close]]/E1748-1)</f>
        <v/>
      </c>
      <c r="M1747" s="29">
        <v>32153</v>
      </c>
      <c r="O1747" s="33" t="str">
        <f>IF(ISBLANK(N1748),"",Long3[[#This Row],[Adj Close]]/N1748-1)</f>
        <v/>
      </c>
      <c r="AH1747" s="37">
        <v>32153</v>
      </c>
      <c r="AJ1747" s="36" t="str">
        <f>IF(ISBLANK(AI1748),"",Short1[[#This Row],[Adj Close]]/AI1748-1)</f>
        <v/>
      </c>
      <c r="AK1747" s="29">
        <v>32153</v>
      </c>
      <c r="AM1747" s="33" t="str">
        <f>IF(ISBLANK(AL1748),"",Short2[[#This Row],[Adj Close]]/AL1748-1)</f>
        <v/>
      </c>
    </row>
    <row r="1748" spans="1:39" x14ac:dyDescent="0.25">
      <c r="A1748" s="37">
        <v>32146</v>
      </c>
      <c r="B1748" s="39">
        <v>243.39999399999999</v>
      </c>
      <c r="C1748" s="36">
        <f>IF(ISBLANK(B1749), "", GSPC[[#This Row],[Adj Close]]/B1749-1)</f>
        <v>-1.4893993727586263E-2</v>
      </c>
      <c r="D1748" s="37">
        <v>32146</v>
      </c>
      <c r="E1748"/>
      <c r="F1748" s="36" t="str">
        <f>IF(ISBLANK(E1749), "", Long0[[#This Row],[Adj Close]]/E1749-1)</f>
        <v/>
      </c>
      <c r="M1748" s="29">
        <v>32146</v>
      </c>
      <c r="O1748" s="33" t="str">
        <f>IF(ISBLANK(N1749),"",Long3[[#This Row],[Adj Close]]/N1749-1)</f>
        <v/>
      </c>
      <c r="AH1748" s="37">
        <v>32146</v>
      </c>
      <c r="AJ1748" s="36" t="str">
        <f>IF(ISBLANK(AI1749),"",Short1[[#This Row],[Adj Close]]/AI1749-1)</f>
        <v/>
      </c>
      <c r="AK1748" s="29">
        <v>32146</v>
      </c>
      <c r="AM1748" s="33" t="str">
        <f>IF(ISBLANK(AL1749),"",Short2[[#This Row],[Adj Close]]/AL1749-1)</f>
        <v/>
      </c>
    </row>
    <row r="1749" spans="1:39" x14ac:dyDescent="0.25">
      <c r="A1749" s="37">
        <v>32139</v>
      </c>
      <c r="B1749" s="39">
        <v>247.08000200000001</v>
      </c>
      <c r="C1749" s="36">
        <f>IF(ISBLANK(B1750), "", GSPC[[#This Row],[Adj Close]]/B1750-1)</f>
        <v>-1.9640507160419429E-2</v>
      </c>
      <c r="D1749" s="37">
        <v>32139</v>
      </c>
      <c r="E1749"/>
      <c r="F1749" s="36" t="str">
        <f>IF(ISBLANK(E1750), "", Long0[[#This Row],[Adj Close]]/E1750-1)</f>
        <v/>
      </c>
      <c r="M1749" s="29">
        <v>32139</v>
      </c>
      <c r="O1749" s="33" t="str">
        <f>IF(ISBLANK(N1750),"",Long3[[#This Row],[Adj Close]]/N1750-1)</f>
        <v/>
      </c>
      <c r="AH1749" s="37">
        <v>32139</v>
      </c>
      <c r="AJ1749" s="36" t="str">
        <f>IF(ISBLANK(AI1750),"",Short1[[#This Row],[Adj Close]]/AI1750-1)</f>
        <v/>
      </c>
      <c r="AK1749" s="29">
        <v>32139</v>
      </c>
      <c r="AM1749" s="33" t="str">
        <f>IF(ISBLANK(AL1750),"",Short2[[#This Row],[Adj Close]]/AL1750-1)</f>
        <v/>
      </c>
    </row>
    <row r="1750" spans="1:39" x14ac:dyDescent="0.25">
      <c r="A1750" s="37">
        <v>32132</v>
      </c>
      <c r="B1750" s="39">
        <v>252.029999</v>
      </c>
      <c r="C1750" s="36">
        <f>IF(ISBLANK(B1751), "", GSPC[[#This Row],[Adj Close]]/B1751-1)</f>
        <v>1.1518682589200857E-2</v>
      </c>
      <c r="D1750" s="37">
        <v>32132</v>
      </c>
      <c r="E1750"/>
      <c r="F1750" s="36" t="str">
        <f>IF(ISBLANK(E1751), "", Long0[[#This Row],[Adj Close]]/E1751-1)</f>
        <v/>
      </c>
      <c r="M1750" s="29">
        <v>32132</v>
      </c>
      <c r="O1750" s="33" t="str">
        <f>IF(ISBLANK(N1751),"",Long3[[#This Row],[Adj Close]]/N1751-1)</f>
        <v/>
      </c>
      <c r="AH1750" s="37">
        <v>32132</v>
      </c>
      <c r="AJ1750" s="36" t="str">
        <f>IF(ISBLANK(AI1751),"",Short1[[#This Row],[Adj Close]]/AI1751-1)</f>
        <v/>
      </c>
      <c r="AK1750" s="29">
        <v>32132</v>
      </c>
      <c r="AM1750" s="33" t="str">
        <f>IF(ISBLANK(AL1751),"",Short2[[#This Row],[Adj Close]]/AL1751-1)</f>
        <v/>
      </c>
    </row>
    <row r="1751" spans="1:39" x14ac:dyDescent="0.25">
      <c r="A1751" s="37">
        <v>32125</v>
      </c>
      <c r="B1751" s="39">
        <v>249.16000399999999</v>
      </c>
      <c r="C1751" s="36">
        <f>IF(ISBLANK(B1752), "", GSPC[[#This Row],[Adj Close]]/B1752-1)</f>
        <v>5.8813516013536349E-2</v>
      </c>
      <c r="D1751" s="37">
        <v>32125</v>
      </c>
      <c r="E1751"/>
      <c r="F1751" s="36" t="str">
        <f>IF(ISBLANK(E1752), "", Long0[[#This Row],[Adj Close]]/E1752-1)</f>
        <v/>
      </c>
      <c r="M1751" s="29">
        <v>32125</v>
      </c>
      <c r="O1751" s="33" t="str">
        <f>IF(ISBLANK(N1752),"",Long3[[#This Row],[Adj Close]]/N1752-1)</f>
        <v/>
      </c>
      <c r="AH1751" s="37">
        <v>32125</v>
      </c>
      <c r="AJ1751" s="36" t="str">
        <f>IF(ISBLANK(AI1752),"",Short1[[#This Row],[Adj Close]]/AI1752-1)</f>
        <v/>
      </c>
      <c r="AK1751" s="29">
        <v>32125</v>
      </c>
      <c r="AM1751" s="33" t="str">
        <f>IF(ISBLANK(AL1752),"",Short2[[#This Row],[Adj Close]]/AL1752-1)</f>
        <v/>
      </c>
    </row>
    <row r="1752" spans="1:39" x14ac:dyDescent="0.25">
      <c r="A1752" s="37">
        <v>32118</v>
      </c>
      <c r="B1752" s="39">
        <v>235.320007</v>
      </c>
      <c r="C1752" s="36">
        <f>IF(ISBLANK(B1753), "", GSPC[[#This Row],[Adj Close]]/B1753-1)</f>
        <v>5.0911080304672174E-2</v>
      </c>
      <c r="D1752" s="37">
        <v>32118</v>
      </c>
      <c r="E1752"/>
      <c r="F1752" s="36" t="str">
        <f>IF(ISBLANK(E1753), "", Long0[[#This Row],[Adj Close]]/E1753-1)</f>
        <v/>
      </c>
      <c r="M1752" s="29">
        <v>32118</v>
      </c>
      <c r="O1752" s="33" t="str">
        <f>IF(ISBLANK(N1753),"",Long3[[#This Row],[Adj Close]]/N1753-1)</f>
        <v/>
      </c>
      <c r="AH1752" s="37">
        <v>32118</v>
      </c>
      <c r="AJ1752" s="36" t="str">
        <f>IF(ISBLANK(AI1753),"",Short1[[#This Row],[Adj Close]]/AI1753-1)</f>
        <v/>
      </c>
      <c r="AK1752" s="29">
        <v>32118</v>
      </c>
      <c r="AM1752" s="33" t="str">
        <f>IF(ISBLANK(AL1753),"",Short2[[#This Row],[Adj Close]]/AL1753-1)</f>
        <v/>
      </c>
    </row>
    <row r="1753" spans="1:39" x14ac:dyDescent="0.25">
      <c r="A1753" s="37">
        <v>32111</v>
      </c>
      <c r="B1753" s="39">
        <v>223.91999799999999</v>
      </c>
      <c r="C1753" s="36">
        <f>IF(ISBLANK(B1754), "", GSPC[[#This Row],[Adj Close]]/B1754-1)</f>
        <v>-6.831987298526887E-2</v>
      </c>
      <c r="D1753" s="37">
        <v>32111</v>
      </c>
      <c r="E1753"/>
      <c r="F1753" s="36" t="str">
        <f>IF(ISBLANK(E1754), "", Long0[[#This Row],[Adj Close]]/E1754-1)</f>
        <v/>
      </c>
      <c r="M1753" s="29">
        <v>32111</v>
      </c>
      <c r="O1753" s="33" t="str">
        <f>IF(ISBLANK(N1754),"",Long3[[#This Row],[Adj Close]]/N1754-1)</f>
        <v/>
      </c>
      <c r="AH1753" s="37">
        <v>32111</v>
      </c>
      <c r="AJ1753" s="36" t="str">
        <f>IF(ISBLANK(AI1754),"",Short1[[#This Row],[Adj Close]]/AI1754-1)</f>
        <v/>
      </c>
      <c r="AK1753" s="29">
        <v>32111</v>
      </c>
      <c r="AM1753" s="33" t="str">
        <f>IF(ISBLANK(AL1754),"",Short2[[#This Row],[Adj Close]]/AL1754-1)</f>
        <v/>
      </c>
    </row>
    <row r="1754" spans="1:39" x14ac:dyDescent="0.25">
      <c r="A1754" s="37">
        <v>32104</v>
      </c>
      <c r="B1754" s="39">
        <v>240.33999600000001</v>
      </c>
      <c r="C1754" s="36">
        <f>IF(ISBLANK(B1755), "", GSPC[[#This Row],[Adj Close]]/B1755-1)</f>
        <v>-6.8595206611569148E-3</v>
      </c>
      <c r="D1754" s="37">
        <v>32104</v>
      </c>
      <c r="E1754"/>
      <c r="F1754" s="36" t="str">
        <f>IF(ISBLANK(E1755), "", Long0[[#This Row],[Adj Close]]/E1755-1)</f>
        <v/>
      </c>
      <c r="M1754" s="29">
        <v>32104</v>
      </c>
      <c r="O1754" s="33" t="str">
        <f>IF(ISBLANK(N1755),"",Long3[[#This Row],[Adj Close]]/N1755-1)</f>
        <v/>
      </c>
      <c r="AH1754" s="37">
        <v>32104</v>
      </c>
      <c r="AJ1754" s="36" t="str">
        <f>IF(ISBLANK(AI1755),"",Short1[[#This Row],[Adj Close]]/AI1755-1)</f>
        <v/>
      </c>
      <c r="AK1754" s="29">
        <v>32104</v>
      </c>
      <c r="AM1754" s="33" t="str">
        <f>IF(ISBLANK(AL1755),"",Short2[[#This Row],[Adj Close]]/AL1755-1)</f>
        <v/>
      </c>
    </row>
    <row r="1755" spans="1:39" x14ac:dyDescent="0.25">
      <c r="A1755" s="37">
        <v>32097</v>
      </c>
      <c r="B1755" s="39">
        <v>242</v>
      </c>
      <c r="C1755" s="36">
        <f>IF(ISBLANK(B1756), "", GSPC[[#This Row],[Adj Close]]/B1756-1)</f>
        <v>-1.4818429469216854E-2</v>
      </c>
      <c r="D1755" s="37">
        <v>32097</v>
      </c>
      <c r="E1755"/>
      <c r="F1755" s="36" t="str">
        <f>IF(ISBLANK(E1756), "", Long0[[#This Row],[Adj Close]]/E1756-1)</f>
        <v/>
      </c>
      <c r="M1755" s="29">
        <v>32097</v>
      </c>
      <c r="O1755" s="33" t="str">
        <f>IF(ISBLANK(N1756),"",Long3[[#This Row],[Adj Close]]/N1756-1)</f>
        <v/>
      </c>
      <c r="AH1755" s="37">
        <v>32097</v>
      </c>
      <c r="AJ1755" s="36" t="str">
        <f>IF(ISBLANK(AI1756),"",Short1[[#This Row],[Adj Close]]/AI1756-1)</f>
        <v/>
      </c>
      <c r="AK1755" s="29">
        <v>32097</v>
      </c>
      <c r="AM1755" s="33" t="str">
        <f>IF(ISBLANK(AL1756),"",Short2[[#This Row],[Adj Close]]/AL1756-1)</f>
        <v/>
      </c>
    </row>
    <row r="1756" spans="1:39" x14ac:dyDescent="0.25">
      <c r="A1756" s="37">
        <v>32090</v>
      </c>
      <c r="B1756" s="39">
        <v>245.63999899999999</v>
      </c>
      <c r="C1756" s="36">
        <f>IF(ISBLANK(B1757), "", GSPC[[#This Row],[Adj Close]]/B1757-1)</f>
        <v>-1.9048779696517193E-2</v>
      </c>
      <c r="D1756" s="37">
        <v>32090</v>
      </c>
      <c r="E1756"/>
      <c r="F1756" s="36" t="str">
        <f>IF(ISBLANK(E1757), "", Long0[[#This Row],[Adj Close]]/E1757-1)</f>
        <v/>
      </c>
      <c r="M1756" s="29">
        <v>32090</v>
      </c>
      <c r="O1756" s="33" t="str">
        <f>IF(ISBLANK(N1757),"",Long3[[#This Row],[Adj Close]]/N1757-1)</f>
        <v/>
      </c>
      <c r="AH1756" s="37">
        <v>32090</v>
      </c>
      <c r="AJ1756" s="36" t="str">
        <f>IF(ISBLANK(AI1757),"",Short1[[#This Row],[Adj Close]]/AI1757-1)</f>
        <v/>
      </c>
      <c r="AK1756" s="29">
        <v>32090</v>
      </c>
      <c r="AM1756" s="33" t="str">
        <f>IF(ISBLANK(AL1757),"",Short2[[#This Row],[Adj Close]]/AL1757-1)</f>
        <v/>
      </c>
    </row>
    <row r="1757" spans="1:39" x14ac:dyDescent="0.25">
      <c r="A1757" s="37">
        <v>32083</v>
      </c>
      <c r="B1757" s="39">
        <v>250.41000399999999</v>
      </c>
      <c r="C1757" s="36">
        <f>IF(ISBLANK(B1758), "", GSPC[[#This Row],[Adj Close]]/B1758-1)</f>
        <v>-5.4807142395052466E-3</v>
      </c>
      <c r="D1757" s="37">
        <v>32083</v>
      </c>
      <c r="E1757"/>
      <c r="F1757" s="36" t="str">
        <f>IF(ISBLANK(E1758), "", Long0[[#This Row],[Adj Close]]/E1758-1)</f>
        <v/>
      </c>
      <c r="M1757" s="29">
        <v>32083</v>
      </c>
      <c r="O1757" s="33" t="str">
        <f>IF(ISBLANK(N1758),"",Long3[[#This Row],[Adj Close]]/N1758-1)</f>
        <v/>
      </c>
      <c r="AH1757" s="37">
        <v>32083</v>
      </c>
      <c r="AJ1757" s="36" t="str">
        <f>IF(ISBLANK(AI1758),"",Short1[[#This Row],[Adj Close]]/AI1758-1)</f>
        <v/>
      </c>
      <c r="AK1757" s="29">
        <v>32083</v>
      </c>
      <c r="AM1757" s="33" t="str">
        <f>IF(ISBLANK(AL1758),"",Short2[[#This Row],[Adj Close]]/AL1758-1)</f>
        <v/>
      </c>
    </row>
    <row r="1758" spans="1:39" x14ac:dyDescent="0.25">
      <c r="A1758" s="37">
        <v>32076</v>
      </c>
      <c r="B1758" s="39">
        <v>251.78999300000001</v>
      </c>
      <c r="C1758" s="36">
        <f>IF(ISBLANK(B1759), "", GSPC[[#This Row],[Adj Close]]/B1759-1)</f>
        <v>1.4382370419860013E-2</v>
      </c>
      <c r="D1758" s="37">
        <v>32076</v>
      </c>
      <c r="E1758"/>
      <c r="F1758" s="36" t="str">
        <f>IF(ISBLANK(E1759), "", Long0[[#This Row],[Adj Close]]/E1759-1)</f>
        <v/>
      </c>
      <c r="M1758" s="29">
        <v>32076</v>
      </c>
      <c r="O1758" s="33" t="str">
        <f>IF(ISBLANK(N1759),"",Long3[[#This Row],[Adj Close]]/N1759-1)</f>
        <v/>
      </c>
      <c r="AH1758" s="37">
        <v>32076</v>
      </c>
      <c r="AJ1758" s="36" t="str">
        <f>IF(ISBLANK(AI1759),"",Short1[[#This Row],[Adj Close]]/AI1759-1)</f>
        <v/>
      </c>
      <c r="AK1758" s="29">
        <v>32076</v>
      </c>
      <c r="AM1758" s="33" t="str">
        <f>IF(ISBLANK(AL1759),"",Short2[[#This Row],[Adj Close]]/AL1759-1)</f>
        <v/>
      </c>
    </row>
    <row r="1759" spans="1:39" x14ac:dyDescent="0.25">
      <c r="A1759" s="37">
        <v>32069</v>
      </c>
      <c r="B1759" s="39">
        <v>248.220001</v>
      </c>
      <c r="C1759" s="36">
        <f>IF(ISBLANK(B1760), "", GSPC[[#This Row],[Adj Close]]/B1760-1)</f>
        <v>-0.12196678293738461</v>
      </c>
      <c r="D1759" s="37">
        <v>32069</v>
      </c>
      <c r="E1759"/>
      <c r="F1759" s="36" t="str">
        <f>IF(ISBLANK(E1760), "", Long0[[#This Row],[Adj Close]]/E1760-1)</f>
        <v/>
      </c>
      <c r="M1759" s="29">
        <v>32069</v>
      </c>
      <c r="O1759" s="33" t="str">
        <f>IF(ISBLANK(N1760),"",Long3[[#This Row],[Adj Close]]/N1760-1)</f>
        <v/>
      </c>
      <c r="AH1759" s="37">
        <v>32069</v>
      </c>
      <c r="AJ1759" s="36" t="str">
        <f>IF(ISBLANK(AI1760),"",Short1[[#This Row],[Adj Close]]/AI1760-1)</f>
        <v/>
      </c>
      <c r="AK1759" s="29">
        <v>32069</v>
      </c>
      <c r="AM1759" s="33" t="str">
        <f>IF(ISBLANK(AL1760),"",Short2[[#This Row],[Adj Close]]/AL1760-1)</f>
        <v/>
      </c>
    </row>
    <row r="1760" spans="1:39" x14ac:dyDescent="0.25">
      <c r="A1760" s="37">
        <v>32062</v>
      </c>
      <c r="B1760" s="39">
        <v>282.70001200000002</v>
      </c>
      <c r="C1760" s="36">
        <f>IF(ISBLANK(B1761), "", GSPC[[#This Row],[Adj Close]]/B1761-1)</f>
        <v>-9.1201319193720765E-2</v>
      </c>
      <c r="D1760" s="37">
        <v>32062</v>
      </c>
      <c r="E1760"/>
      <c r="F1760" s="36" t="str">
        <f>IF(ISBLANK(E1761), "", Long0[[#This Row],[Adj Close]]/E1761-1)</f>
        <v/>
      </c>
      <c r="M1760" s="29">
        <v>32062</v>
      </c>
      <c r="O1760" s="33" t="str">
        <f>IF(ISBLANK(N1761),"",Long3[[#This Row],[Adj Close]]/N1761-1)</f>
        <v/>
      </c>
      <c r="AH1760" s="37">
        <v>32062</v>
      </c>
      <c r="AJ1760" s="36" t="str">
        <f>IF(ISBLANK(AI1761),"",Short1[[#This Row],[Adj Close]]/AI1761-1)</f>
        <v/>
      </c>
      <c r="AK1760" s="29">
        <v>32062</v>
      </c>
      <c r="AM1760" s="33" t="str">
        <f>IF(ISBLANK(AL1761),"",Short2[[#This Row],[Adj Close]]/AL1761-1)</f>
        <v/>
      </c>
    </row>
    <row r="1761" spans="1:39" x14ac:dyDescent="0.25">
      <c r="A1761" s="37">
        <v>32055</v>
      </c>
      <c r="B1761" s="39">
        <v>311.07000699999998</v>
      </c>
      <c r="C1761" s="36">
        <f>IF(ISBLANK(B1762), "", GSPC[[#This Row],[Adj Close]]/B1762-1)</f>
        <v>-5.1818208422813816E-2</v>
      </c>
      <c r="D1761" s="37">
        <v>32055</v>
      </c>
      <c r="E1761"/>
      <c r="F1761" s="36" t="str">
        <f>IF(ISBLANK(E1762), "", Long0[[#This Row],[Adj Close]]/E1762-1)</f>
        <v/>
      </c>
      <c r="M1761" s="29">
        <v>32055</v>
      </c>
      <c r="O1761" s="33" t="str">
        <f>IF(ISBLANK(N1762),"",Long3[[#This Row],[Adj Close]]/N1762-1)</f>
        <v/>
      </c>
      <c r="AH1761" s="37">
        <v>32055</v>
      </c>
      <c r="AJ1761" s="36" t="str">
        <f>IF(ISBLANK(AI1762),"",Short1[[#This Row],[Adj Close]]/AI1762-1)</f>
        <v/>
      </c>
      <c r="AK1761" s="29">
        <v>32055</v>
      </c>
      <c r="AM1761" s="33" t="str">
        <f>IF(ISBLANK(AL1762),"",Short2[[#This Row],[Adj Close]]/AL1762-1)</f>
        <v/>
      </c>
    </row>
    <row r="1762" spans="1:39" x14ac:dyDescent="0.25">
      <c r="A1762" s="37">
        <v>32048</v>
      </c>
      <c r="B1762" s="39">
        <v>328.07000699999998</v>
      </c>
      <c r="C1762" s="36">
        <f>IF(ISBLANK(B1763), "", GSPC[[#This Row],[Adj Close]]/B1763-1)</f>
        <v>2.4706405863238246E-2</v>
      </c>
      <c r="D1762" s="37">
        <v>32048</v>
      </c>
      <c r="E1762"/>
      <c r="F1762" s="36" t="str">
        <f>IF(ISBLANK(E1763), "", Long0[[#This Row],[Adj Close]]/E1763-1)</f>
        <v/>
      </c>
      <c r="M1762" s="29">
        <v>32048</v>
      </c>
      <c r="O1762" s="33" t="str">
        <f>IF(ISBLANK(N1763),"",Long3[[#This Row],[Adj Close]]/N1763-1)</f>
        <v/>
      </c>
      <c r="AH1762" s="37">
        <v>32048</v>
      </c>
      <c r="AJ1762" s="36" t="str">
        <f>IF(ISBLANK(AI1763),"",Short1[[#This Row],[Adj Close]]/AI1763-1)</f>
        <v/>
      </c>
      <c r="AK1762" s="29">
        <v>32048</v>
      </c>
      <c r="AM1762" s="33" t="str">
        <f>IF(ISBLANK(AL1763),"",Short2[[#This Row],[Adj Close]]/AL1763-1)</f>
        <v/>
      </c>
    </row>
    <row r="1763" spans="1:39" x14ac:dyDescent="0.25">
      <c r="A1763" s="37">
        <v>32041</v>
      </c>
      <c r="B1763" s="39">
        <v>320.16000400000001</v>
      </c>
      <c r="C1763" s="36">
        <f>IF(ISBLANK(B1764), "", GSPC[[#This Row],[Adj Close]]/B1764-1)</f>
        <v>1.6832939250759349E-2</v>
      </c>
      <c r="D1763" s="37">
        <v>32041</v>
      </c>
      <c r="E1763"/>
      <c r="F1763" s="36" t="str">
        <f>IF(ISBLANK(E1764), "", Long0[[#This Row],[Adj Close]]/E1764-1)</f>
        <v/>
      </c>
      <c r="M1763" s="29">
        <v>32041</v>
      </c>
      <c r="O1763" s="33" t="str">
        <f>IF(ISBLANK(N1764),"",Long3[[#This Row],[Adj Close]]/N1764-1)</f>
        <v/>
      </c>
      <c r="AH1763" s="37">
        <v>32041</v>
      </c>
      <c r="AJ1763" s="36" t="str">
        <f>IF(ISBLANK(AI1764),"",Short1[[#This Row],[Adj Close]]/AI1764-1)</f>
        <v/>
      </c>
      <c r="AK1763" s="29">
        <v>32041</v>
      </c>
      <c r="AM1763" s="33" t="str">
        <f>IF(ISBLANK(AL1764),"",Short2[[#This Row],[Adj Close]]/AL1764-1)</f>
        <v/>
      </c>
    </row>
    <row r="1764" spans="1:39" x14ac:dyDescent="0.25">
      <c r="A1764" s="37">
        <v>32034</v>
      </c>
      <c r="B1764" s="39">
        <v>314.85998499999999</v>
      </c>
      <c r="C1764" s="36">
        <f>IF(ISBLANK(B1765), "", GSPC[[#This Row],[Adj Close]]/B1765-1)</f>
        <v>-2.2113254726238263E-2</v>
      </c>
      <c r="D1764" s="37">
        <v>32034</v>
      </c>
      <c r="E1764"/>
      <c r="F1764" s="36" t="str">
        <f>IF(ISBLANK(E1765), "", Long0[[#This Row],[Adj Close]]/E1765-1)</f>
        <v/>
      </c>
      <c r="M1764" s="29">
        <v>32034</v>
      </c>
      <c r="O1764" s="33" t="str">
        <f>IF(ISBLANK(N1765),"",Long3[[#This Row],[Adj Close]]/N1765-1)</f>
        <v/>
      </c>
      <c r="AH1764" s="37">
        <v>32034</v>
      </c>
      <c r="AJ1764" s="36" t="str">
        <f>IF(ISBLANK(AI1765),"",Short1[[#This Row],[Adj Close]]/AI1765-1)</f>
        <v/>
      </c>
      <c r="AK1764" s="29">
        <v>32034</v>
      </c>
      <c r="AM1764" s="33" t="str">
        <f>IF(ISBLANK(AL1765),"",Short2[[#This Row],[Adj Close]]/AL1765-1)</f>
        <v/>
      </c>
    </row>
    <row r="1765" spans="1:39" x14ac:dyDescent="0.25">
      <c r="A1765" s="37">
        <v>32027</v>
      </c>
      <c r="B1765" s="39">
        <v>321.98001099999999</v>
      </c>
      <c r="C1765" s="36">
        <f>IF(ISBLANK(B1766), "", GSPC[[#This Row],[Adj Close]]/B1766-1)</f>
        <v>1.6671925481329009E-2</v>
      </c>
      <c r="D1765" s="37">
        <v>32027</v>
      </c>
      <c r="E1765"/>
      <c r="F1765" s="36" t="str">
        <f>IF(ISBLANK(E1766), "", Long0[[#This Row],[Adj Close]]/E1766-1)</f>
        <v/>
      </c>
      <c r="M1765" s="29">
        <v>32027</v>
      </c>
      <c r="O1765" s="33" t="str">
        <f>IF(ISBLANK(N1766),"",Long3[[#This Row],[Adj Close]]/N1766-1)</f>
        <v/>
      </c>
      <c r="AH1765" s="37">
        <v>32027</v>
      </c>
      <c r="AJ1765" s="36" t="str">
        <f>IF(ISBLANK(AI1766),"",Short1[[#This Row],[Adj Close]]/AI1766-1)</f>
        <v/>
      </c>
      <c r="AK1765" s="29">
        <v>32027</v>
      </c>
      <c r="AM1765" s="33" t="str">
        <f>IF(ISBLANK(AL1766),"",Short2[[#This Row],[Adj Close]]/AL1766-1)</f>
        <v/>
      </c>
    </row>
    <row r="1766" spans="1:39" x14ac:dyDescent="0.25">
      <c r="A1766" s="37">
        <v>32020</v>
      </c>
      <c r="B1766" s="39">
        <v>316.70001200000002</v>
      </c>
      <c r="C1766" s="36">
        <f>IF(ISBLANK(B1767), "", GSPC[[#This Row],[Adj Close]]/B1767-1)</f>
        <v>-3.1616917549681101E-2</v>
      </c>
      <c r="D1766" s="37">
        <v>32020</v>
      </c>
      <c r="E1766"/>
      <c r="F1766" s="36" t="str">
        <f>IF(ISBLANK(E1767), "", Long0[[#This Row],[Adj Close]]/E1767-1)</f>
        <v/>
      </c>
      <c r="M1766" s="29">
        <v>32020</v>
      </c>
      <c r="O1766" s="33" t="str">
        <f>IF(ISBLANK(N1767),"",Long3[[#This Row],[Adj Close]]/N1767-1)</f>
        <v/>
      </c>
      <c r="AH1766" s="37">
        <v>32020</v>
      </c>
      <c r="AJ1766" s="36" t="str">
        <f>IF(ISBLANK(AI1767),"",Short1[[#This Row],[Adj Close]]/AI1767-1)</f>
        <v/>
      </c>
      <c r="AK1766" s="29">
        <v>32020</v>
      </c>
      <c r="AM1766" s="33" t="str">
        <f>IF(ISBLANK(AL1767),"",Short2[[#This Row],[Adj Close]]/AL1767-1)</f>
        <v/>
      </c>
    </row>
    <row r="1767" spans="1:39" x14ac:dyDescent="0.25">
      <c r="A1767" s="37">
        <v>32013</v>
      </c>
      <c r="B1767" s="39">
        <v>327.040009</v>
      </c>
      <c r="C1767" s="36">
        <f>IF(ISBLANK(B1768), "", GSPC[[#This Row],[Adj Close]]/B1768-1)</f>
        <v>-2.6376853701283509E-2</v>
      </c>
      <c r="D1767" s="37">
        <v>32013</v>
      </c>
      <c r="E1767"/>
      <c r="F1767" s="36" t="str">
        <f>IF(ISBLANK(E1768), "", Long0[[#This Row],[Adj Close]]/E1768-1)</f>
        <v/>
      </c>
      <c r="M1767" s="29">
        <v>32013</v>
      </c>
      <c r="O1767" s="33" t="str">
        <f>IF(ISBLANK(N1768),"",Long3[[#This Row],[Adj Close]]/N1768-1)</f>
        <v/>
      </c>
      <c r="AH1767" s="37">
        <v>32013</v>
      </c>
      <c r="AJ1767" s="36" t="str">
        <f>IF(ISBLANK(AI1768),"",Short1[[#This Row],[Adj Close]]/AI1768-1)</f>
        <v/>
      </c>
      <c r="AK1767" s="29">
        <v>32013</v>
      </c>
      <c r="AM1767" s="33" t="str">
        <f>IF(ISBLANK(AL1768),"",Short2[[#This Row],[Adj Close]]/AL1768-1)</f>
        <v/>
      </c>
    </row>
    <row r="1768" spans="1:39" x14ac:dyDescent="0.25">
      <c r="A1768" s="37">
        <v>32006</v>
      </c>
      <c r="B1768" s="39">
        <v>335.89999399999999</v>
      </c>
      <c r="C1768" s="36">
        <f>IF(ISBLANK(B1769), "", GSPC[[#This Row],[Adj Close]]/B1769-1)</f>
        <v>5.7187462414667323E-3</v>
      </c>
      <c r="D1768" s="37">
        <v>32006</v>
      </c>
      <c r="E1768"/>
      <c r="F1768" s="36" t="str">
        <f>IF(ISBLANK(E1769), "", Long0[[#This Row],[Adj Close]]/E1769-1)</f>
        <v/>
      </c>
      <c r="M1768" s="29">
        <v>32006</v>
      </c>
      <c r="O1768" s="33" t="str">
        <f>IF(ISBLANK(N1769),"",Long3[[#This Row],[Adj Close]]/N1769-1)</f>
        <v/>
      </c>
      <c r="AH1768" s="37">
        <v>32006</v>
      </c>
      <c r="AJ1768" s="36" t="str">
        <f>IF(ISBLANK(AI1769),"",Short1[[#This Row],[Adj Close]]/AI1769-1)</f>
        <v/>
      </c>
      <c r="AK1768" s="29">
        <v>32006</v>
      </c>
      <c r="AM1768" s="33" t="str">
        <f>IF(ISBLANK(AL1769),"",Short2[[#This Row],[Adj Close]]/AL1769-1)</f>
        <v/>
      </c>
    </row>
    <row r="1769" spans="1:39" x14ac:dyDescent="0.25">
      <c r="A1769" s="37">
        <v>31999</v>
      </c>
      <c r="B1769" s="39">
        <v>333.98998999999998</v>
      </c>
      <c r="C1769" s="36">
        <f>IF(ISBLANK(B1770), "", GSPC[[#This Row],[Adj Close]]/B1770-1)</f>
        <v>3.4024736842105163E-2</v>
      </c>
      <c r="D1769" s="37">
        <v>31999</v>
      </c>
      <c r="E1769"/>
      <c r="F1769" s="36" t="str">
        <f>IF(ISBLANK(E1770), "", Long0[[#This Row],[Adj Close]]/E1770-1)</f>
        <v/>
      </c>
      <c r="M1769" s="29">
        <v>31999</v>
      </c>
      <c r="O1769" s="33" t="str">
        <f>IF(ISBLANK(N1770),"",Long3[[#This Row],[Adj Close]]/N1770-1)</f>
        <v/>
      </c>
      <c r="AH1769" s="37">
        <v>31999</v>
      </c>
      <c r="AJ1769" s="36" t="str">
        <f>IF(ISBLANK(AI1770),"",Short1[[#This Row],[Adj Close]]/AI1770-1)</f>
        <v/>
      </c>
      <c r="AK1769" s="29">
        <v>31999</v>
      </c>
      <c r="AM1769" s="33" t="str">
        <f>IF(ISBLANK(AL1770),"",Short2[[#This Row],[Adj Close]]/AL1770-1)</f>
        <v/>
      </c>
    </row>
    <row r="1770" spans="1:39" x14ac:dyDescent="0.25">
      <c r="A1770" s="37">
        <v>31992</v>
      </c>
      <c r="B1770" s="39">
        <v>323</v>
      </c>
      <c r="C1770" s="36">
        <f>IF(ISBLANK(B1771), "", GSPC[[#This Row],[Adj Close]]/B1771-1)</f>
        <v>1.3619519065844132E-2</v>
      </c>
      <c r="D1770" s="37">
        <v>31992</v>
      </c>
      <c r="E1770"/>
      <c r="F1770" s="36" t="str">
        <f>IF(ISBLANK(E1771), "", Long0[[#This Row],[Adj Close]]/E1771-1)</f>
        <v/>
      </c>
      <c r="M1770" s="29">
        <v>31992</v>
      </c>
      <c r="O1770" s="33" t="str">
        <f>IF(ISBLANK(N1771),"",Long3[[#This Row],[Adj Close]]/N1771-1)</f>
        <v/>
      </c>
      <c r="AH1770" s="37">
        <v>31992</v>
      </c>
      <c r="AJ1770" s="36" t="str">
        <f>IF(ISBLANK(AI1771),"",Short1[[#This Row],[Adj Close]]/AI1771-1)</f>
        <v/>
      </c>
      <c r="AK1770" s="29">
        <v>31992</v>
      </c>
      <c r="AM1770" s="33" t="str">
        <f>IF(ISBLANK(AL1771),"",Short2[[#This Row],[Adj Close]]/AL1771-1)</f>
        <v/>
      </c>
    </row>
    <row r="1771" spans="1:39" x14ac:dyDescent="0.25">
      <c r="A1771" s="37">
        <v>31985</v>
      </c>
      <c r="B1771" s="39">
        <v>318.66000400000001</v>
      </c>
      <c r="C1771" s="36">
        <f>IF(ISBLANK(B1772), "", GSPC[[#This Row],[Adj Close]]/B1772-1)</f>
        <v>3.0361869350342907E-2</v>
      </c>
      <c r="D1771" s="37">
        <v>31985</v>
      </c>
      <c r="E1771"/>
      <c r="F1771" s="36" t="str">
        <f>IF(ISBLANK(E1772), "", Long0[[#This Row],[Adj Close]]/E1772-1)</f>
        <v/>
      </c>
      <c r="M1771" s="29">
        <v>31985</v>
      </c>
      <c r="O1771" s="33" t="str">
        <f>IF(ISBLANK(N1772),"",Long3[[#This Row],[Adj Close]]/N1772-1)</f>
        <v/>
      </c>
      <c r="AH1771" s="37">
        <v>31985</v>
      </c>
      <c r="AJ1771" s="36" t="str">
        <f>IF(ISBLANK(AI1772),"",Short1[[#This Row],[Adj Close]]/AI1772-1)</f>
        <v/>
      </c>
      <c r="AK1771" s="29">
        <v>31985</v>
      </c>
      <c r="AM1771" s="33" t="str">
        <f>IF(ISBLANK(AL1772),"",Short2[[#This Row],[Adj Close]]/AL1772-1)</f>
        <v/>
      </c>
    </row>
    <row r="1772" spans="1:39" x14ac:dyDescent="0.25">
      <c r="A1772" s="37">
        <v>31978</v>
      </c>
      <c r="B1772" s="39">
        <v>309.26998900000001</v>
      </c>
      <c r="C1772" s="36">
        <f>IF(ISBLANK(B1773), "", GSPC[[#This Row],[Adj Close]]/B1773-1)</f>
        <v>-1.6910922367664782E-2</v>
      </c>
      <c r="D1772" s="37">
        <v>31978</v>
      </c>
      <c r="E1772"/>
      <c r="F1772" s="36" t="str">
        <f>IF(ISBLANK(E1773), "", Long0[[#This Row],[Adj Close]]/E1773-1)</f>
        <v/>
      </c>
      <c r="M1772" s="29">
        <v>31978</v>
      </c>
      <c r="O1772" s="33" t="str">
        <f>IF(ISBLANK(N1773),"",Long3[[#This Row],[Adj Close]]/N1773-1)</f>
        <v/>
      </c>
      <c r="AH1772" s="37">
        <v>31978</v>
      </c>
      <c r="AJ1772" s="36" t="str">
        <f>IF(ISBLANK(AI1773),"",Short1[[#This Row],[Adj Close]]/AI1773-1)</f>
        <v/>
      </c>
      <c r="AK1772" s="29">
        <v>31978</v>
      </c>
      <c r="AM1772" s="33" t="str">
        <f>IF(ISBLANK(AL1773),"",Short2[[#This Row],[Adj Close]]/AL1773-1)</f>
        <v/>
      </c>
    </row>
    <row r="1773" spans="1:39" x14ac:dyDescent="0.25">
      <c r="A1773" s="37">
        <v>31971</v>
      </c>
      <c r="B1773" s="39">
        <v>314.58999599999999</v>
      </c>
      <c r="C1773" s="36">
        <f>IF(ISBLANK(B1774), "", GSPC[[#This Row],[Adj Close]]/B1774-1)</f>
        <v>2.0170577879991214E-2</v>
      </c>
      <c r="D1773" s="37">
        <v>31971</v>
      </c>
      <c r="E1773"/>
      <c r="F1773" s="36" t="str">
        <f>IF(ISBLANK(E1774), "", Long0[[#This Row],[Adj Close]]/E1774-1)</f>
        <v/>
      </c>
      <c r="M1773" s="29">
        <v>31971</v>
      </c>
      <c r="O1773" s="33" t="str">
        <f>IF(ISBLANK(N1774),"",Long3[[#This Row],[Adj Close]]/N1774-1)</f>
        <v/>
      </c>
      <c r="AH1773" s="37">
        <v>31971</v>
      </c>
      <c r="AJ1773" s="36" t="str">
        <f>IF(ISBLANK(AI1774),"",Short1[[#This Row],[Adj Close]]/AI1774-1)</f>
        <v/>
      </c>
      <c r="AK1773" s="29">
        <v>31971</v>
      </c>
      <c r="AM1773" s="33" t="str">
        <f>IF(ISBLANK(AL1774),"",Short2[[#This Row],[Adj Close]]/AL1774-1)</f>
        <v/>
      </c>
    </row>
    <row r="1774" spans="1:39" x14ac:dyDescent="0.25">
      <c r="A1774" s="37">
        <v>31964</v>
      </c>
      <c r="B1774" s="39">
        <v>308.36999500000002</v>
      </c>
      <c r="C1774" s="36">
        <f>IF(ISBLANK(B1775), "", GSPC[[#This Row],[Adj Close]]/B1775-1)</f>
        <v>8.9650556397433689E-3</v>
      </c>
      <c r="D1774" s="37">
        <v>31964</v>
      </c>
      <c r="E1774"/>
      <c r="F1774" s="36" t="str">
        <f>IF(ISBLANK(E1775), "", Long0[[#This Row],[Adj Close]]/E1775-1)</f>
        <v/>
      </c>
      <c r="M1774" s="29">
        <v>31964</v>
      </c>
      <c r="O1774" s="33" t="str">
        <f>IF(ISBLANK(N1775),"",Long3[[#This Row],[Adj Close]]/N1775-1)</f>
        <v/>
      </c>
      <c r="AH1774" s="37">
        <v>31964</v>
      </c>
      <c r="AJ1774" s="36" t="str">
        <f>IF(ISBLANK(AI1775),"",Short1[[#This Row],[Adj Close]]/AI1775-1)</f>
        <v/>
      </c>
      <c r="AK1774" s="29">
        <v>31964</v>
      </c>
      <c r="AM1774" s="33" t="str">
        <f>IF(ISBLANK(AL1775),"",Short2[[#This Row],[Adj Close]]/AL1775-1)</f>
        <v/>
      </c>
    </row>
    <row r="1775" spans="1:39" x14ac:dyDescent="0.25">
      <c r="A1775" s="37">
        <v>31957</v>
      </c>
      <c r="B1775" s="39">
        <v>305.63000499999998</v>
      </c>
      <c r="C1775" s="36">
        <f>IF(ISBLANK(B1776), "", GSPC[[#This Row],[Adj Close]]/B1776-1)</f>
        <v>-4.9811140124872422E-3</v>
      </c>
      <c r="D1775" s="37">
        <v>31957</v>
      </c>
      <c r="E1775"/>
      <c r="F1775" s="36" t="str">
        <f>IF(ISBLANK(E1776), "", Long0[[#This Row],[Adj Close]]/E1776-1)</f>
        <v/>
      </c>
      <c r="M1775" s="29">
        <v>31957</v>
      </c>
      <c r="O1775" s="33" t="str">
        <f>IF(ISBLANK(N1776),"",Long3[[#This Row],[Adj Close]]/N1776-1)</f>
        <v/>
      </c>
      <c r="AH1775" s="37">
        <v>31957</v>
      </c>
      <c r="AJ1775" s="36" t="str">
        <f>IF(ISBLANK(AI1776),"",Short1[[#This Row],[Adj Close]]/AI1776-1)</f>
        <v/>
      </c>
      <c r="AK1775" s="29">
        <v>31957</v>
      </c>
      <c r="AM1775" s="33" t="str">
        <f>IF(ISBLANK(AL1776),"",Short2[[#This Row],[Adj Close]]/AL1776-1)</f>
        <v/>
      </c>
    </row>
    <row r="1776" spans="1:39" x14ac:dyDescent="0.25">
      <c r="A1776" s="37">
        <v>31950</v>
      </c>
      <c r="B1776" s="39">
        <v>307.16000400000001</v>
      </c>
      <c r="C1776" s="36">
        <f>IF(ISBLANK(B1777), "", GSPC[[#This Row],[Adj Close]]/B1777-1)</f>
        <v>6.1896276307460418E-4</v>
      </c>
      <c r="D1776" s="37">
        <v>31950</v>
      </c>
      <c r="E1776"/>
      <c r="F1776" s="36" t="str">
        <f>IF(ISBLANK(E1777), "", Long0[[#This Row],[Adj Close]]/E1777-1)</f>
        <v/>
      </c>
      <c r="M1776" s="29">
        <v>31950</v>
      </c>
      <c r="O1776" s="33" t="str">
        <f>IF(ISBLANK(N1777),"",Long3[[#This Row],[Adj Close]]/N1777-1)</f>
        <v/>
      </c>
      <c r="AH1776" s="37">
        <v>31950</v>
      </c>
      <c r="AJ1776" s="36" t="str">
        <f>IF(ISBLANK(AI1777),"",Short1[[#This Row],[Adj Close]]/AI1777-1)</f>
        <v/>
      </c>
      <c r="AK1776" s="29">
        <v>31950</v>
      </c>
      <c r="AM1776" s="33" t="str">
        <f>IF(ISBLANK(AL1777),"",Short2[[#This Row],[Adj Close]]/AL1777-1)</f>
        <v/>
      </c>
    </row>
    <row r="1777" spans="1:39" x14ac:dyDescent="0.25">
      <c r="A1777" s="37">
        <v>31943</v>
      </c>
      <c r="B1777" s="39">
        <v>306.97000100000002</v>
      </c>
      <c r="C1777" s="36">
        <f>IF(ISBLANK(B1778), "", GSPC[[#This Row],[Adj Close]]/B1778-1)</f>
        <v>1.7737570746926057E-2</v>
      </c>
      <c r="D1777" s="37">
        <v>31943</v>
      </c>
      <c r="E1777"/>
      <c r="F1777" s="36" t="str">
        <f>IF(ISBLANK(E1778), "", Long0[[#This Row],[Adj Close]]/E1778-1)</f>
        <v/>
      </c>
      <c r="M1777" s="29">
        <v>31943</v>
      </c>
      <c r="O1777" s="33" t="str">
        <f>IF(ISBLANK(N1778),"",Long3[[#This Row],[Adj Close]]/N1778-1)</f>
        <v/>
      </c>
      <c r="AH1777" s="37">
        <v>31943</v>
      </c>
      <c r="AJ1777" s="36" t="str">
        <f>IF(ISBLANK(AI1778),"",Short1[[#This Row],[Adj Close]]/AI1778-1)</f>
        <v/>
      </c>
      <c r="AK1777" s="29">
        <v>31943</v>
      </c>
      <c r="AM1777" s="33" t="str">
        <f>IF(ISBLANK(AL1778),"",Short2[[#This Row],[Adj Close]]/AL1778-1)</f>
        <v/>
      </c>
    </row>
    <row r="1778" spans="1:39" x14ac:dyDescent="0.25">
      <c r="A1778" s="37">
        <v>31936</v>
      </c>
      <c r="B1778" s="39">
        <v>301.61999500000002</v>
      </c>
      <c r="C1778" s="36">
        <f>IF(ISBLANK(B1779), "", GSPC[[#This Row],[Adj Close]]/B1779-1)</f>
        <v>2.784114045290953E-2</v>
      </c>
      <c r="D1778" s="37">
        <v>31936</v>
      </c>
      <c r="E1778"/>
      <c r="F1778" s="36" t="str">
        <f>IF(ISBLANK(E1779), "", Long0[[#This Row],[Adj Close]]/E1779-1)</f>
        <v/>
      </c>
      <c r="M1778" s="29">
        <v>31936</v>
      </c>
      <c r="O1778" s="33" t="str">
        <f>IF(ISBLANK(N1779),"",Long3[[#This Row],[Adj Close]]/N1779-1)</f>
        <v/>
      </c>
      <c r="AH1778" s="37">
        <v>31936</v>
      </c>
      <c r="AJ1778" s="36" t="str">
        <f>IF(ISBLANK(AI1779),"",Short1[[#This Row],[Adj Close]]/AI1779-1)</f>
        <v/>
      </c>
      <c r="AK1778" s="29">
        <v>31936</v>
      </c>
      <c r="AM1778" s="33" t="str">
        <f>IF(ISBLANK(AL1779),"",Short2[[#This Row],[Adj Close]]/AL1779-1)</f>
        <v/>
      </c>
    </row>
    <row r="1779" spans="1:39" x14ac:dyDescent="0.25">
      <c r="A1779" s="37">
        <v>31929</v>
      </c>
      <c r="B1779" s="39">
        <v>293.45001200000002</v>
      </c>
      <c r="C1779" s="36">
        <f>IF(ISBLANK(B1780), "", GSPC[[#This Row],[Adj Close]]/B1780-1)</f>
        <v>1.1547762601562983E-2</v>
      </c>
      <c r="D1779" s="37">
        <v>31929</v>
      </c>
      <c r="E1779"/>
      <c r="F1779" s="36" t="str">
        <f>IF(ISBLANK(E1780), "", Long0[[#This Row],[Adj Close]]/E1780-1)</f>
        <v/>
      </c>
      <c r="M1779" s="29">
        <v>31929</v>
      </c>
      <c r="O1779" s="33" t="str">
        <f>IF(ISBLANK(N1780),"",Long3[[#This Row],[Adj Close]]/N1780-1)</f>
        <v/>
      </c>
      <c r="AH1779" s="37">
        <v>31929</v>
      </c>
      <c r="AJ1779" s="36" t="str">
        <f>IF(ISBLANK(AI1780),"",Short1[[#This Row],[Adj Close]]/AI1780-1)</f>
        <v/>
      </c>
      <c r="AK1779" s="29">
        <v>31929</v>
      </c>
      <c r="AM1779" s="33" t="str">
        <f>IF(ISBLANK(AL1780),"",Short2[[#This Row],[Adj Close]]/AL1780-1)</f>
        <v/>
      </c>
    </row>
    <row r="1780" spans="1:39" x14ac:dyDescent="0.25">
      <c r="A1780" s="37">
        <v>31922</v>
      </c>
      <c r="B1780" s="39">
        <v>290.10000600000001</v>
      </c>
      <c r="C1780" s="36">
        <f>IF(ISBLANK(B1781), "", GSPC[[#This Row],[Adj Close]]/B1781-1)</f>
        <v>2.8140069065210271E-2</v>
      </c>
      <c r="D1780" s="37">
        <v>31922</v>
      </c>
      <c r="E1780"/>
      <c r="F1780" s="36" t="str">
        <f>IF(ISBLANK(E1781), "", Long0[[#This Row],[Adj Close]]/E1781-1)</f>
        <v/>
      </c>
      <c r="M1780" s="29">
        <v>31922</v>
      </c>
      <c r="O1780" s="33" t="str">
        <f>IF(ISBLANK(N1781),"",Long3[[#This Row],[Adj Close]]/N1781-1)</f>
        <v/>
      </c>
      <c r="AH1780" s="37">
        <v>31922</v>
      </c>
      <c r="AJ1780" s="36" t="str">
        <f>IF(ISBLANK(AI1781),"",Short1[[#This Row],[Adj Close]]/AI1781-1)</f>
        <v/>
      </c>
      <c r="AK1780" s="29">
        <v>31922</v>
      </c>
      <c r="AM1780" s="33" t="str">
        <f>IF(ISBLANK(AL1781),"",Short2[[#This Row],[Adj Close]]/AL1781-1)</f>
        <v/>
      </c>
    </row>
    <row r="1781" spans="1:39" x14ac:dyDescent="0.25">
      <c r="A1781" s="37">
        <v>31915</v>
      </c>
      <c r="B1781" s="39">
        <v>282.16000400000001</v>
      </c>
      <c r="C1781" s="36">
        <f>IF(ISBLANK(B1782), "", GSPC[[#This Row],[Adj Close]]/B1782-1)</f>
        <v>-1.8334861108249112E-2</v>
      </c>
      <c r="D1781" s="37">
        <v>31915</v>
      </c>
      <c r="E1781"/>
      <c r="F1781" s="36" t="str">
        <f>IF(ISBLANK(E1782), "", Long0[[#This Row],[Adj Close]]/E1782-1)</f>
        <v/>
      </c>
      <c r="M1781" s="29">
        <v>31915</v>
      </c>
      <c r="O1781" s="33" t="str">
        <f>IF(ISBLANK(N1782),"",Long3[[#This Row],[Adj Close]]/N1782-1)</f>
        <v/>
      </c>
      <c r="AH1781" s="37">
        <v>31915</v>
      </c>
      <c r="AJ1781" s="36" t="str">
        <f>IF(ISBLANK(AI1782),"",Short1[[#This Row],[Adj Close]]/AI1782-1)</f>
        <v/>
      </c>
      <c r="AK1781" s="29">
        <v>31915</v>
      </c>
      <c r="AM1781" s="33" t="str">
        <f>IF(ISBLANK(AL1782),"",Short2[[#This Row],[Adj Close]]/AL1782-1)</f>
        <v/>
      </c>
    </row>
    <row r="1782" spans="1:39" x14ac:dyDescent="0.25">
      <c r="A1782" s="37">
        <v>31908</v>
      </c>
      <c r="B1782" s="39">
        <v>287.42999300000002</v>
      </c>
      <c r="C1782" s="36">
        <f>IF(ISBLANK(B1783), "", GSPC[[#This Row],[Adj Close]]/B1783-1)</f>
        <v>-2.0247476228780648E-2</v>
      </c>
      <c r="D1782" s="37">
        <v>31908</v>
      </c>
      <c r="E1782"/>
      <c r="F1782" s="36" t="str">
        <f>IF(ISBLANK(E1783), "", Long0[[#This Row],[Adj Close]]/E1783-1)</f>
        <v/>
      </c>
      <c r="M1782" s="29">
        <v>31908</v>
      </c>
      <c r="O1782" s="33" t="str">
        <f>IF(ISBLANK(N1783),"",Long3[[#This Row],[Adj Close]]/N1783-1)</f>
        <v/>
      </c>
      <c r="AH1782" s="37">
        <v>31908</v>
      </c>
      <c r="AJ1782" s="36" t="str">
        <f>IF(ISBLANK(AI1783),"",Short1[[#This Row],[Adj Close]]/AI1783-1)</f>
        <v/>
      </c>
      <c r="AK1782" s="29">
        <v>31908</v>
      </c>
      <c r="AM1782" s="33" t="str">
        <f>IF(ISBLANK(AL1783),"",Short2[[#This Row],[Adj Close]]/AL1783-1)</f>
        <v/>
      </c>
    </row>
    <row r="1783" spans="1:39" x14ac:dyDescent="0.25">
      <c r="A1783" s="37">
        <v>31901</v>
      </c>
      <c r="B1783" s="39">
        <v>293.36999500000002</v>
      </c>
      <c r="C1783" s="36">
        <f>IF(ISBLANK(B1784), "", GSPC[[#This Row],[Adj Close]]/B1784-1)</f>
        <v>1.8539721621149807E-2</v>
      </c>
      <c r="D1783" s="37">
        <v>31901</v>
      </c>
      <c r="E1783"/>
      <c r="F1783" s="36" t="str">
        <f>IF(ISBLANK(E1784), "", Long0[[#This Row],[Adj Close]]/E1784-1)</f>
        <v/>
      </c>
      <c r="M1783" s="29">
        <v>31901</v>
      </c>
      <c r="O1783" s="33" t="str">
        <f>IF(ISBLANK(N1784),"",Long3[[#This Row],[Adj Close]]/N1784-1)</f>
        <v/>
      </c>
      <c r="AH1783" s="37">
        <v>31901</v>
      </c>
      <c r="AJ1783" s="36" t="str">
        <f>IF(ISBLANK(AI1784),"",Short1[[#This Row],[Adj Close]]/AI1784-1)</f>
        <v/>
      </c>
      <c r="AK1783" s="29">
        <v>31901</v>
      </c>
      <c r="AM1783" s="33" t="str">
        <f>IF(ISBLANK(AL1784),"",Short2[[#This Row],[Adj Close]]/AL1784-1)</f>
        <v/>
      </c>
    </row>
    <row r="1784" spans="1:39" x14ac:dyDescent="0.25">
      <c r="A1784" s="37">
        <v>31894</v>
      </c>
      <c r="B1784" s="39">
        <v>288.02999899999998</v>
      </c>
      <c r="C1784" s="36">
        <f>IF(ISBLANK(B1785), "", GSPC[[#This Row],[Adj Close]]/B1785-1)</f>
        <v>2.3124503603187962E-2</v>
      </c>
      <c r="D1784" s="37">
        <v>31894</v>
      </c>
      <c r="E1784"/>
      <c r="F1784" s="36" t="str">
        <f>IF(ISBLANK(E1785), "", Long0[[#This Row],[Adj Close]]/E1785-1)</f>
        <v/>
      </c>
      <c r="M1784" s="29">
        <v>31894</v>
      </c>
      <c r="O1784" s="33" t="str">
        <f>IF(ISBLANK(N1785),"",Long3[[#This Row],[Adj Close]]/N1785-1)</f>
        <v/>
      </c>
      <c r="AH1784" s="37">
        <v>31894</v>
      </c>
      <c r="AJ1784" s="36" t="str">
        <f>IF(ISBLANK(AI1785),"",Short1[[#This Row],[Adj Close]]/AI1785-1)</f>
        <v/>
      </c>
      <c r="AK1784" s="29">
        <v>31894</v>
      </c>
      <c r="AM1784" s="33" t="str">
        <f>IF(ISBLANK(AL1785),"",Short2[[#This Row],[Adj Close]]/AL1785-1)</f>
        <v/>
      </c>
    </row>
    <row r="1785" spans="1:39" x14ac:dyDescent="0.25">
      <c r="A1785" s="37">
        <v>31887</v>
      </c>
      <c r="B1785" s="39">
        <v>281.51998900000001</v>
      </c>
      <c r="C1785" s="36">
        <f>IF(ISBLANK(B1786), "", GSPC[[#This Row],[Adj Close]]/B1786-1)</f>
        <v>-1.8786431023158023E-2</v>
      </c>
      <c r="D1785" s="37">
        <v>31887</v>
      </c>
      <c r="E1785"/>
      <c r="F1785" s="36" t="str">
        <f>IF(ISBLANK(E1786), "", Long0[[#This Row],[Adj Close]]/E1786-1)</f>
        <v/>
      </c>
      <c r="M1785" s="29">
        <v>31887</v>
      </c>
      <c r="O1785" s="33" t="str">
        <f>IF(ISBLANK(N1786),"",Long3[[#This Row],[Adj Close]]/N1786-1)</f>
        <v/>
      </c>
      <c r="AH1785" s="37">
        <v>31887</v>
      </c>
      <c r="AJ1785" s="36" t="str">
        <f>IF(ISBLANK(AI1786),"",Short1[[#This Row],[Adj Close]]/AI1786-1)</f>
        <v/>
      </c>
      <c r="AK1785" s="29">
        <v>31887</v>
      </c>
      <c r="AM1785" s="33" t="str">
        <f>IF(ISBLANK(AL1786),"",Short2[[#This Row],[Adj Close]]/AL1786-1)</f>
        <v/>
      </c>
    </row>
    <row r="1786" spans="1:39" x14ac:dyDescent="0.25">
      <c r="A1786" s="37">
        <v>31880</v>
      </c>
      <c r="B1786" s="39">
        <v>286.91000400000001</v>
      </c>
      <c r="C1786" s="36">
        <f>IF(ISBLANK(B1787), "", GSPC[[#This Row],[Adj Close]]/B1787-1)</f>
        <v>-1.9077528089080809E-2</v>
      </c>
      <c r="D1786" s="37">
        <v>31880</v>
      </c>
      <c r="E1786"/>
      <c r="F1786" s="36" t="str">
        <f>IF(ISBLANK(E1787), "", Long0[[#This Row],[Adj Close]]/E1787-1)</f>
        <v/>
      </c>
      <c r="M1786" s="29">
        <v>31880</v>
      </c>
      <c r="O1786" s="33" t="str">
        <f>IF(ISBLANK(N1787),"",Long3[[#This Row],[Adj Close]]/N1787-1)</f>
        <v/>
      </c>
      <c r="AH1786" s="37">
        <v>31880</v>
      </c>
      <c r="AJ1786" s="36" t="str">
        <f>IF(ISBLANK(AI1787),"",Short1[[#This Row],[Adj Close]]/AI1787-1)</f>
        <v/>
      </c>
      <c r="AK1786" s="29">
        <v>31880</v>
      </c>
      <c r="AM1786" s="33" t="str">
        <f>IF(ISBLANK(AL1787),"",Short2[[#This Row],[Adj Close]]/AL1787-1)</f>
        <v/>
      </c>
    </row>
    <row r="1787" spans="1:39" x14ac:dyDescent="0.25">
      <c r="A1787" s="37">
        <v>31873</v>
      </c>
      <c r="B1787" s="39">
        <v>292.48998999999998</v>
      </c>
      <c r="C1787" s="36">
        <f>IF(ISBLANK(B1788), "", GSPC[[#This Row],[Adj Close]]/B1788-1)</f>
        <v>-2.6364015493971493E-2</v>
      </c>
      <c r="D1787" s="37">
        <v>31873</v>
      </c>
      <c r="E1787"/>
      <c r="F1787" s="36" t="str">
        <f>IF(ISBLANK(E1788), "", Long0[[#This Row],[Adj Close]]/E1788-1)</f>
        <v/>
      </c>
      <c r="M1787" s="29">
        <v>31873</v>
      </c>
      <c r="O1787" s="33" t="str">
        <f>IF(ISBLANK(N1788),"",Long3[[#This Row],[Adj Close]]/N1788-1)</f>
        <v/>
      </c>
      <c r="AH1787" s="37">
        <v>31873</v>
      </c>
      <c r="AJ1787" s="36" t="str">
        <f>IF(ISBLANK(AI1788),"",Short1[[#This Row],[Adj Close]]/AI1788-1)</f>
        <v/>
      </c>
      <c r="AK1787" s="29">
        <v>31873</v>
      </c>
      <c r="AM1787" s="33" t="str">
        <f>IF(ISBLANK(AL1788),"",Short2[[#This Row],[Adj Close]]/AL1788-1)</f>
        <v/>
      </c>
    </row>
    <row r="1788" spans="1:39" x14ac:dyDescent="0.25">
      <c r="A1788" s="37">
        <v>31866</v>
      </c>
      <c r="B1788" s="39">
        <v>300.41000400000001</v>
      </c>
      <c r="C1788" s="36">
        <f>IF(ISBLANK(B1789), "", GSPC[[#This Row],[Adj Close]]/B1789-1)</f>
        <v>1.4453108188074548E-2</v>
      </c>
      <c r="D1788" s="37">
        <v>31866</v>
      </c>
      <c r="E1788"/>
      <c r="F1788" s="36" t="str">
        <f>IF(ISBLANK(E1789), "", Long0[[#This Row],[Adj Close]]/E1789-1)</f>
        <v/>
      </c>
      <c r="M1788" s="29">
        <v>31866</v>
      </c>
      <c r="O1788" s="33" t="str">
        <f>IF(ISBLANK(N1789),"",Long3[[#This Row],[Adj Close]]/N1789-1)</f>
        <v/>
      </c>
      <c r="AH1788" s="37">
        <v>31866</v>
      </c>
      <c r="AJ1788" s="36" t="str">
        <f>IF(ISBLANK(AI1789),"",Short1[[#This Row],[Adj Close]]/AI1789-1)</f>
        <v/>
      </c>
      <c r="AK1788" s="29">
        <v>31866</v>
      </c>
      <c r="AM1788" s="33" t="str">
        <f>IF(ISBLANK(AL1789),"",Short2[[#This Row],[Adj Close]]/AL1789-1)</f>
        <v/>
      </c>
    </row>
    <row r="1789" spans="1:39" x14ac:dyDescent="0.25">
      <c r="A1789" s="37">
        <v>31859</v>
      </c>
      <c r="B1789" s="39">
        <v>296.13000499999998</v>
      </c>
      <c r="C1789" s="36">
        <f>IF(ISBLANK(B1790), "", GSPC[[#This Row],[Adj Close]]/B1790-1)</f>
        <v>-6.8417611129795164E-3</v>
      </c>
      <c r="D1789" s="37">
        <v>31859</v>
      </c>
      <c r="E1789"/>
      <c r="F1789" s="36" t="str">
        <f>IF(ISBLANK(E1790), "", Long0[[#This Row],[Adj Close]]/E1790-1)</f>
        <v/>
      </c>
      <c r="M1789" s="29">
        <v>31859</v>
      </c>
      <c r="O1789" s="33" t="str">
        <f>IF(ISBLANK(N1790),"",Long3[[#This Row],[Adj Close]]/N1790-1)</f>
        <v/>
      </c>
      <c r="AH1789" s="37">
        <v>31859</v>
      </c>
      <c r="AJ1789" s="36" t="str">
        <f>IF(ISBLANK(AI1790),"",Short1[[#This Row],[Adj Close]]/AI1790-1)</f>
        <v/>
      </c>
      <c r="AK1789" s="29">
        <v>31859</v>
      </c>
      <c r="AM1789" s="33" t="str">
        <f>IF(ISBLANK(AL1790),"",Short2[[#This Row],[Adj Close]]/AL1790-1)</f>
        <v/>
      </c>
    </row>
    <row r="1790" spans="1:39" x14ac:dyDescent="0.25">
      <c r="A1790" s="37">
        <v>31852</v>
      </c>
      <c r="B1790" s="39">
        <v>298.17001299999998</v>
      </c>
      <c r="C1790" s="36">
        <f>IF(ISBLANK(B1791), "", GSPC[[#This Row],[Adj Close]]/B1791-1)</f>
        <v>2.8562549834632911E-2</v>
      </c>
      <c r="D1790" s="37">
        <v>31852</v>
      </c>
      <c r="E1790"/>
      <c r="F1790" s="36" t="str">
        <f>IF(ISBLANK(E1791), "", Long0[[#This Row],[Adj Close]]/E1791-1)</f>
        <v/>
      </c>
      <c r="M1790" s="29">
        <v>31852</v>
      </c>
      <c r="O1790" s="33" t="str">
        <f>IF(ISBLANK(N1791),"",Long3[[#This Row],[Adj Close]]/N1791-1)</f>
        <v/>
      </c>
      <c r="AH1790" s="37">
        <v>31852</v>
      </c>
      <c r="AJ1790" s="36" t="str">
        <f>IF(ISBLANK(AI1791),"",Short1[[#This Row],[Adj Close]]/AI1791-1)</f>
        <v/>
      </c>
      <c r="AK1790" s="29">
        <v>31852</v>
      </c>
      <c r="AM1790" s="33" t="str">
        <f>IF(ISBLANK(AL1791),"",Short2[[#This Row],[Adj Close]]/AL1791-1)</f>
        <v/>
      </c>
    </row>
    <row r="1791" spans="1:39" x14ac:dyDescent="0.25">
      <c r="A1791" s="37">
        <v>31845</v>
      </c>
      <c r="B1791" s="39">
        <v>289.89001500000001</v>
      </c>
      <c r="C1791" s="36">
        <f>IF(ISBLANK(B1792), "", GSPC[[#This Row],[Adj Close]]/B1792-1)</f>
        <v>-2.6491054476143194E-3</v>
      </c>
      <c r="D1791" s="37">
        <v>31845</v>
      </c>
      <c r="E1791"/>
      <c r="F1791" s="36" t="str">
        <f>IF(ISBLANK(E1792), "", Long0[[#This Row],[Adj Close]]/E1792-1)</f>
        <v/>
      </c>
      <c r="M1791" s="29">
        <v>31845</v>
      </c>
      <c r="O1791" s="33" t="str">
        <f>IF(ISBLANK(N1792),"",Long3[[#This Row],[Adj Close]]/N1792-1)</f>
        <v/>
      </c>
      <c r="AH1791" s="37">
        <v>31845</v>
      </c>
      <c r="AJ1791" s="36" t="str">
        <f>IF(ISBLANK(AI1792),"",Short1[[#This Row],[Adj Close]]/AI1792-1)</f>
        <v/>
      </c>
      <c r="AK1791" s="29">
        <v>31845</v>
      </c>
      <c r="AM1791" s="33" t="str">
        <f>IF(ISBLANK(AL1792),"",Short2[[#This Row],[Adj Close]]/AL1792-1)</f>
        <v/>
      </c>
    </row>
    <row r="1792" spans="1:39" x14ac:dyDescent="0.25">
      <c r="A1792" s="37">
        <v>31838</v>
      </c>
      <c r="B1792" s="39">
        <v>290.66000400000001</v>
      </c>
      <c r="C1792" s="36">
        <f>IF(ISBLANK(B1793), "", GSPC[[#This Row],[Adj Close]]/B1793-1)</f>
        <v>2.2730442389988337E-2</v>
      </c>
      <c r="D1792" s="37">
        <v>31838</v>
      </c>
      <c r="E1792"/>
      <c r="F1792" s="36" t="str">
        <f>IF(ISBLANK(E1793), "", Long0[[#This Row],[Adj Close]]/E1793-1)</f>
        <v/>
      </c>
      <c r="M1792" s="29">
        <v>31838</v>
      </c>
      <c r="O1792" s="33" t="str">
        <f>IF(ISBLANK(N1793),"",Long3[[#This Row],[Adj Close]]/N1793-1)</f>
        <v/>
      </c>
      <c r="AH1792" s="37">
        <v>31838</v>
      </c>
      <c r="AJ1792" s="36" t="str">
        <f>IF(ISBLANK(AI1793),"",Short1[[#This Row],[Adj Close]]/AI1793-1)</f>
        <v/>
      </c>
      <c r="AK1792" s="29">
        <v>31838</v>
      </c>
      <c r="AM1792" s="33" t="str">
        <f>IF(ISBLANK(AL1793),"",Short2[[#This Row],[Adj Close]]/AL1793-1)</f>
        <v/>
      </c>
    </row>
    <row r="1793" spans="1:39" x14ac:dyDescent="0.25">
      <c r="A1793" s="37">
        <v>31831</v>
      </c>
      <c r="B1793" s="39">
        <v>284.20001200000002</v>
      </c>
      <c r="C1793" s="36">
        <f>IF(ISBLANK(B1794), "", GSPC[[#This Row],[Adj Close]]/B1794-1)</f>
        <v>-4.4836729391886099E-3</v>
      </c>
      <c r="D1793" s="37">
        <v>31831</v>
      </c>
      <c r="E1793"/>
      <c r="F1793" s="36" t="str">
        <f>IF(ISBLANK(E1794), "", Long0[[#This Row],[Adj Close]]/E1794-1)</f>
        <v/>
      </c>
      <c r="M1793" s="29">
        <v>31831</v>
      </c>
      <c r="O1793" s="33" t="str">
        <f>IF(ISBLANK(N1794),"",Long3[[#This Row],[Adj Close]]/N1794-1)</f>
        <v/>
      </c>
      <c r="AH1793" s="37">
        <v>31831</v>
      </c>
      <c r="AJ1793" s="36" t="str">
        <f>IF(ISBLANK(AI1794),"",Short1[[#This Row],[Adj Close]]/AI1794-1)</f>
        <v/>
      </c>
      <c r="AK1793" s="29">
        <v>31831</v>
      </c>
      <c r="AM1793" s="33" t="str">
        <f>IF(ISBLANK(AL1794),"",Short2[[#This Row],[Adj Close]]/AL1794-1)</f>
        <v/>
      </c>
    </row>
    <row r="1794" spans="1:39" x14ac:dyDescent="0.25">
      <c r="A1794" s="37">
        <v>31824</v>
      </c>
      <c r="B1794" s="39">
        <v>285.48001099999999</v>
      </c>
      <c r="C1794" s="36">
        <f>IF(ISBLANK(B1795), "", GSPC[[#This Row],[Adj Close]]/B1795-1)</f>
        <v>2.0664993750518557E-2</v>
      </c>
      <c r="D1794" s="37">
        <v>31824</v>
      </c>
      <c r="E1794"/>
      <c r="F1794" s="36" t="str">
        <f>IF(ISBLANK(E1795), "", Long0[[#This Row],[Adj Close]]/E1795-1)</f>
        <v/>
      </c>
      <c r="M1794" s="29">
        <v>31824</v>
      </c>
      <c r="O1794" s="33" t="str">
        <f>IF(ISBLANK(N1795),"",Long3[[#This Row],[Adj Close]]/N1795-1)</f>
        <v/>
      </c>
      <c r="AH1794" s="37">
        <v>31824</v>
      </c>
      <c r="AJ1794" s="36" t="str">
        <f>IF(ISBLANK(AI1795),"",Short1[[#This Row],[Adj Close]]/AI1795-1)</f>
        <v/>
      </c>
      <c r="AK1794" s="29">
        <v>31824</v>
      </c>
      <c r="AM1794" s="33" t="str">
        <f>IF(ISBLANK(AL1795),"",Short2[[#This Row],[Adj Close]]/AL1795-1)</f>
        <v/>
      </c>
    </row>
    <row r="1795" spans="1:39" x14ac:dyDescent="0.25">
      <c r="A1795" s="37">
        <v>31817</v>
      </c>
      <c r="B1795" s="39">
        <v>279.70001200000002</v>
      </c>
      <c r="C1795" s="36">
        <f>IF(ISBLANK(B1796), "", GSPC[[#This Row],[Adj Close]]/B1796-1)</f>
        <v>-1.2141015179012449E-3</v>
      </c>
      <c r="D1795" s="37">
        <v>31817</v>
      </c>
      <c r="E1795"/>
      <c r="F1795" s="36" t="str">
        <f>IF(ISBLANK(E1796), "", Long0[[#This Row],[Adj Close]]/E1796-1)</f>
        <v/>
      </c>
      <c r="M1795" s="29">
        <v>31817</v>
      </c>
      <c r="O1795" s="33" t="str">
        <f>IF(ISBLANK(N1796),"",Long3[[#This Row],[Adj Close]]/N1796-1)</f>
        <v/>
      </c>
      <c r="AH1795" s="37">
        <v>31817</v>
      </c>
      <c r="AJ1795" s="36" t="str">
        <f>IF(ISBLANK(AI1796),"",Short1[[#This Row],[Adj Close]]/AI1796-1)</f>
        <v/>
      </c>
      <c r="AK1795" s="29">
        <v>31817</v>
      </c>
      <c r="AM1795" s="33" t="str">
        <f>IF(ISBLANK(AL1796),"",Short2[[#This Row],[Adj Close]]/AL1796-1)</f>
        <v/>
      </c>
    </row>
    <row r="1796" spans="1:39" x14ac:dyDescent="0.25">
      <c r="A1796" s="37">
        <v>31810</v>
      </c>
      <c r="B1796" s="39">
        <v>280.040009</v>
      </c>
      <c r="C1796" s="36">
        <f>IF(ISBLANK(B1797), "", GSPC[[#This Row],[Adj Close]]/B1797-1)</f>
        <v>2.1745557073453714E-2</v>
      </c>
      <c r="D1796" s="37">
        <v>31810</v>
      </c>
      <c r="E1796"/>
      <c r="F1796" s="36" t="str">
        <f>IF(ISBLANK(E1797), "", Long0[[#This Row],[Adj Close]]/E1797-1)</f>
        <v/>
      </c>
      <c r="M1796" s="29">
        <v>31810</v>
      </c>
      <c r="O1796" s="33" t="str">
        <f>IF(ISBLANK(N1797),"",Long3[[#This Row],[Adj Close]]/N1797-1)</f>
        <v/>
      </c>
      <c r="AH1796" s="37">
        <v>31810</v>
      </c>
      <c r="AJ1796" s="36" t="str">
        <f>IF(ISBLANK(AI1797),"",Short1[[#This Row],[Adj Close]]/AI1797-1)</f>
        <v/>
      </c>
      <c r="AK1796" s="29">
        <v>31810</v>
      </c>
      <c r="AM1796" s="33" t="str">
        <f>IF(ISBLANK(AL1797),"",Short2[[#This Row],[Adj Close]]/AL1797-1)</f>
        <v/>
      </c>
    </row>
    <row r="1797" spans="1:39" x14ac:dyDescent="0.25">
      <c r="A1797" s="37">
        <v>31803</v>
      </c>
      <c r="B1797" s="39">
        <v>274.07998700000002</v>
      </c>
      <c r="C1797" s="36">
        <f>IF(ISBLANK(B1798), "", GSPC[[#This Row],[Adj Close]]/B1798-1)</f>
        <v>1.4735212556789001E-2</v>
      </c>
      <c r="D1797" s="37">
        <v>31803</v>
      </c>
      <c r="E1797"/>
      <c r="F1797" s="36" t="str">
        <f>IF(ISBLANK(E1798), "", Long0[[#This Row],[Adj Close]]/E1798-1)</f>
        <v/>
      </c>
      <c r="M1797" s="29">
        <v>31803</v>
      </c>
      <c r="O1797" s="33" t="str">
        <f>IF(ISBLANK(N1798),"",Long3[[#This Row],[Adj Close]]/N1798-1)</f>
        <v/>
      </c>
      <c r="AH1797" s="37">
        <v>31803</v>
      </c>
      <c r="AJ1797" s="36" t="str">
        <f>IF(ISBLANK(AI1798),"",Short1[[#This Row],[Adj Close]]/AI1798-1)</f>
        <v/>
      </c>
      <c r="AK1797" s="29">
        <v>31803</v>
      </c>
      <c r="AM1797" s="33" t="str">
        <f>IF(ISBLANK(AL1798),"",Short2[[#This Row],[Adj Close]]/AL1798-1)</f>
        <v/>
      </c>
    </row>
    <row r="1798" spans="1:39" x14ac:dyDescent="0.25">
      <c r="A1798" s="37">
        <v>31796</v>
      </c>
      <c r="B1798" s="39">
        <v>270.10000600000001</v>
      </c>
      <c r="C1798" s="36">
        <f>IF(ISBLANK(B1799), "", GSPC[[#This Row],[Adj Close]]/B1799-1)</f>
        <v>1.4345827754040252E-2</v>
      </c>
      <c r="D1798" s="37">
        <v>31796</v>
      </c>
      <c r="E1798"/>
      <c r="F1798" s="36" t="str">
        <f>IF(ISBLANK(E1799), "", Long0[[#This Row],[Adj Close]]/E1799-1)</f>
        <v/>
      </c>
      <c r="M1798" s="29">
        <v>31796</v>
      </c>
      <c r="O1798" s="33" t="str">
        <f>IF(ISBLANK(N1799),"",Long3[[#This Row],[Adj Close]]/N1799-1)</f>
        <v/>
      </c>
      <c r="AH1798" s="37">
        <v>31796</v>
      </c>
      <c r="AJ1798" s="36" t="str">
        <f>IF(ISBLANK(AI1799),"",Short1[[#This Row],[Adj Close]]/AI1799-1)</f>
        <v/>
      </c>
      <c r="AK1798" s="29">
        <v>31796</v>
      </c>
      <c r="AM1798" s="33" t="str">
        <f>IF(ISBLANK(AL1799),"",Short2[[#This Row],[Adj Close]]/AL1799-1)</f>
        <v/>
      </c>
    </row>
    <row r="1799" spans="1:39" x14ac:dyDescent="0.25">
      <c r="A1799" s="37">
        <v>31789</v>
      </c>
      <c r="B1799" s="39">
        <v>266.27999899999998</v>
      </c>
      <c r="C1799" s="36">
        <f>IF(ISBLANK(B1800), "", GSPC[[#This Row],[Adj Close]]/B1800-1)</f>
        <v>2.9180951876510264E-2</v>
      </c>
      <c r="D1799" s="37">
        <v>31789</v>
      </c>
      <c r="E1799"/>
      <c r="F1799" s="36" t="str">
        <f>IF(ISBLANK(E1800), "", Long0[[#This Row],[Adj Close]]/E1800-1)</f>
        <v/>
      </c>
      <c r="M1799" s="29">
        <v>31789</v>
      </c>
      <c r="O1799" s="33" t="str">
        <f>IF(ISBLANK(N1800),"",Long3[[#This Row],[Adj Close]]/N1800-1)</f>
        <v/>
      </c>
      <c r="AH1799" s="37">
        <v>31789</v>
      </c>
      <c r="AJ1799" s="36" t="str">
        <f>IF(ISBLANK(AI1800),"",Short1[[#This Row],[Adj Close]]/AI1800-1)</f>
        <v/>
      </c>
      <c r="AK1799" s="29">
        <v>31789</v>
      </c>
      <c r="AM1799" s="33" t="str">
        <f>IF(ISBLANK(AL1800),"",Short2[[#This Row],[Adj Close]]/AL1800-1)</f>
        <v/>
      </c>
    </row>
    <row r="1800" spans="1:39" x14ac:dyDescent="0.25">
      <c r="A1800" s="37">
        <v>31782</v>
      </c>
      <c r="B1800" s="39">
        <v>258.73001099999999</v>
      </c>
      <c r="C1800" s="36">
        <f>IF(ISBLANK(B1801), "", GSPC[[#This Row],[Adj Close]]/B1801-1)</f>
        <v>4.9827608640628185E-2</v>
      </c>
      <c r="D1800" s="37">
        <v>31782</v>
      </c>
      <c r="E1800"/>
      <c r="F1800" s="36" t="str">
        <f>IF(ISBLANK(E1801), "", Long0[[#This Row],[Adj Close]]/E1801-1)</f>
        <v/>
      </c>
      <c r="M1800" s="29">
        <v>31782</v>
      </c>
      <c r="O1800" s="33" t="str">
        <f>IF(ISBLANK(N1801),"",Long3[[#This Row],[Adj Close]]/N1801-1)</f>
        <v/>
      </c>
      <c r="AH1800" s="37">
        <v>31782</v>
      </c>
      <c r="AJ1800" s="36" t="str">
        <f>IF(ISBLANK(AI1801),"",Short1[[#This Row],[Adj Close]]/AI1801-1)</f>
        <v/>
      </c>
      <c r="AK1800" s="29">
        <v>31782</v>
      </c>
      <c r="AM1800" s="33" t="str">
        <f>IF(ISBLANK(AL1801),"",Short2[[#This Row],[Adj Close]]/AL1801-1)</f>
        <v/>
      </c>
    </row>
    <row r="1801" spans="1:39" x14ac:dyDescent="0.25">
      <c r="A1801" s="37">
        <v>31775</v>
      </c>
      <c r="B1801" s="39">
        <v>246.449997</v>
      </c>
      <c r="C1801" s="36">
        <f>IF(ISBLANK(B1802), "", GSPC[[#This Row],[Adj Close]]/B1802-1)</f>
        <v>-1.9034545755990395E-3</v>
      </c>
      <c r="D1801" s="37">
        <v>31775</v>
      </c>
      <c r="E1801"/>
      <c r="F1801" s="36" t="str">
        <f>IF(ISBLANK(E1802), "", Long0[[#This Row],[Adj Close]]/E1802-1)</f>
        <v/>
      </c>
      <c r="M1801" s="29">
        <v>31775</v>
      </c>
      <c r="O1801" s="33" t="str">
        <f>IF(ISBLANK(N1802),"",Long3[[#This Row],[Adj Close]]/N1802-1)</f>
        <v/>
      </c>
      <c r="AH1801" s="37">
        <v>31775</v>
      </c>
      <c r="AJ1801" s="36" t="str">
        <f>IF(ISBLANK(AI1802),"",Short1[[#This Row],[Adj Close]]/AI1802-1)</f>
        <v/>
      </c>
      <c r="AK1801" s="29">
        <v>31775</v>
      </c>
      <c r="AM1801" s="33" t="str">
        <f>IF(ISBLANK(AL1802),"",Short2[[#This Row],[Adj Close]]/AL1802-1)</f>
        <v/>
      </c>
    </row>
    <row r="1802" spans="1:39" x14ac:dyDescent="0.25">
      <c r="A1802" s="37">
        <v>31768</v>
      </c>
      <c r="B1802" s="39">
        <v>246.91999799999999</v>
      </c>
      <c r="C1802" s="36">
        <f>IF(ISBLANK(B1803), "", GSPC[[#This Row],[Adj Close]]/B1803-1)</f>
        <v>-1.1252144496090133E-2</v>
      </c>
      <c r="D1802" s="37">
        <v>31768</v>
      </c>
      <c r="E1802"/>
      <c r="F1802" s="36" t="str">
        <f>IF(ISBLANK(E1803), "", Long0[[#This Row],[Adj Close]]/E1803-1)</f>
        <v/>
      </c>
      <c r="M1802" s="29">
        <v>31768</v>
      </c>
      <c r="O1802" s="33" t="str">
        <f>IF(ISBLANK(N1803),"",Long3[[#This Row],[Adj Close]]/N1803-1)</f>
        <v/>
      </c>
      <c r="AH1802" s="37">
        <v>31768</v>
      </c>
      <c r="AJ1802" s="36" t="str">
        <f>IF(ISBLANK(AI1803),"",Short1[[#This Row],[Adj Close]]/AI1803-1)</f>
        <v/>
      </c>
      <c r="AK1802" s="29">
        <v>31768</v>
      </c>
      <c r="AM1802" s="33" t="str">
        <f>IF(ISBLANK(AL1803),"",Short2[[#This Row],[Adj Close]]/AL1803-1)</f>
        <v/>
      </c>
    </row>
    <row r="1803" spans="1:39" x14ac:dyDescent="0.25">
      <c r="A1803" s="37">
        <v>31761</v>
      </c>
      <c r="B1803" s="39">
        <v>249.729996</v>
      </c>
      <c r="C1803" s="36">
        <f>IF(ISBLANK(B1804), "", GSPC[[#This Row],[Adj Close]]/B1804-1)</f>
        <v>9.6219524652043642E-3</v>
      </c>
      <c r="D1803" s="37">
        <v>31761</v>
      </c>
      <c r="E1803"/>
      <c r="F1803" s="36" t="str">
        <f>IF(ISBLANK(E1804), "", Long0[[#This Row],[Adj Close]]/E1804-1)</f>
        <v/>
      </c>
      <c r="M1803" s="29">
        <v>31761</v>
      </c>
      <c r="O1803" s="33" t="str">
        <f>IF(ISBLANK(N1804),"",Long3[[#This Row],[Adj Close]]/N1804-1)</f>
        <v/>
      </c>
      <c r="AH1803" s="37">
        <v>31761</v>
      </c>
      <c r="AJ1803" s="36" t="str">
        <f>IF(ISBLANK(AI1804),"",Short1[[#This Row],[Adj Close]]/AI1804-1)</f>
        <v/>
      </c>
      <c r="AK1803" s="29">
        <v>31761</v>
      </c>
      <c r="AM1803" s="33" t="str">
        <f>IF(ISBLANK(AL1804),"",Short2[[#This Row],[Adj Close]]/AL1804-1)</f>
        <v/>
      </c>
    </row>
    <row r="1804" spans="1:39" x14ac:dyDescent="0.25">
      <c r="A1804" s="37">
        <v>31754</v>
      </c>
      <c r="B1804" s="39">
        <v>247.35000600000001</v>
      </c>
      <c r="C1804" s="36">
        <f>IF(ISBLANK(B1805), "", GSPC[[#This Row],[Adj Close]]/B1805-1)</f>
        <v>-1.5208790979884368E-2</v>
      </c>
      <c r="D1804" s="37">
        <v>31754</v>
      </c>
      <c r="E1804"/>
      <c r="F1804" s="36" t="str">
        <f>IF(ISBLANK(E1805), "", Long0[[#This Row],[Adj Close]]/E1805-1)</f>
        <v/>
      </c>
      <c r="M1804" s="29">
        <v>31754</v>
      </c>
      <c r="O1804" s="33" t="str">
        <f>IF(ISBLANK(N1805),"",Long3[[#This Row],[Adj Close]]/N1805-1)</f>
        <v/>
      </c>
      <c r="AH1804" s="37">
        <v>31754</v>
      </c>
      <c r="AJ1804" s="36" t="str">
        <f>IF(ISBLANK(AI1805),"",Short1[[#This Row],[Adj Close]]/AI1805-1)</f>
        <v/>
      </c>
      <c r="AK1804" s="29">
        <v>31754</v>
      </c>
      <c r="AM1804" s="33" t="str">
        <f>IF(ISBLANK(AL1805),"",Short2[[#This Row],[Adj Close]]/AL1805-1)</f>
        <v/>
      </c>
    </row>
    <row r="1805" spans="1:39" x14ac:dyDescent="0.25">
      <c r="A1805" s="37">
        <v>31747</v>
      </c>
      <c r="B1805" s="39">
        <v>251.16999799999999</v>
      </c>
      <c r="C1805" s="36">
        <f>IF(ISBLANK(B1806), "", GSPC[[#This Row],[Adj Close]]/B1806-1)</f>
        <v>7.8244000970051353E-3</v>
      </c>
      <c r="D1805" s="37">
        <v>31747</v>
      </c>
      <c r="E1805"/>
      <c r="F1805" s="36" t="str">
        <f>IF(ISBLANK(E1806), "", Long0[[#This Row],[Adj Close]]/E1806-1)</f>
        <v/>
      </c>
      <c r="M1805" s="29">
        <v>31747</v>
      </c>
      <c r="O1805" s="33" t="str">
        <f>IF(ISBLANK(N1806),"",Long3[[#This Row],[Adj Close]]/N1806-1)</f>
        <v/>
      </c>
      <c r="AH1805" s="37">
        <v>31747</v>
      </c>
      <c r="AJ1805" s="36" t="str">
        <f>IF(ISBLANK(AI1806),"",Short1[[#This Row],[Adj Close]]/AI1806-1)</f>
        <v/>
      </c>
      <c r="AK1805" s="29">
        <v>31747</v>
      </c>
      <c r="AM1805" s="33" t="str">
        <f>IF(ISBLANK(AL1806),"",Short2[[#This Row],[Adj Close]]/AL1806-1)</f>
        <v/>
      </c>
    </row>
    <row r="1806" spans="1:39" x14ac:dyDescent="0.25">
      <c r="A1806" s="37">
        <v>31740</v>
      </c>
      <c r="B1806" s="39">
        <v>249.220001</v>
      </c>
      <c r="C1806" s="36">
        <f>IF(ISBLANK(B1807), "", GSPC[[#This Row],[Adj Close]]/B1807-1)</f>
        <v>1.3666314106945743E-2</v>
      </c>
      <c r="D1806" s="37">
        <v>31740</v>
      </c>
      <c r="E1806"/>
      <c r="F1806" s="36" t="str">
        <f>IF(ISBLANK(E1807), "", Long0[[#This Row],[Adj Close]]/E1807-1)</f>
        <v/>
      </c>
      <c r="M1806" s="29">
        <v>31740</v>
      </c>
      <c r="O1806" s="33" t="str">
        <f>IF(ISBLANK(N1807),"",Long3[[#This Row],[Adj Close]]/N1807-1)</f>
        <v/>
      </c>
      <c r="AH1806" s="37">
        <v>31740</v>
      </c>
      <c r="AJ1806" s="36" t="str">
        <f>IF(ISBLANK(AI1807),"",Short1[[#This Row],[Adj Close]]/AI1807-1)</f>
        <v/>
      </c>
      <c r="AK1806" s="29">
        <v>31740</v>
      </c>
      <c r="AM1806" s="33" t="str">
        <f>IF(ISBLANK(AL1807),"",Short2[[#This Row],[Adj Close]]/AL1807-1)</f>
        <v/>
      </c>
    </row>
    <row r="1807" spans="1:39" x14ac:dyDescent="0.25">
      <c r="A1807" s="37">
        <v>31733</v>
      </c>
      <c r="B1807" s="39">
        <v>245.86000100000001</v>
      </c>
      <c r="C1807" s="36">
        <f>IF(ISBLANK(B1808), "", GSPC[[#This Row],[Adj Close]]/B1808-1)</f>
        <v>5.5623762781187303E-3</v>
      </c>
      <c r="D1807" s="37">
        <v>31733</v>
      </c>
      <c r="E1807"/>
      <c r="F1807" s="36" t="str">
        <f>IF(ISBLANK(E1808), "", Long0[[#This Row],[Adj Close]]/E1808-1)</f>
        <v/>
      </c>
      <c r="M1807" s="29">
        <v>31733</v>
      </c>
      <c r="O1807" s="33" t="str">
        <f>IF(ISBLANK(N1808),"",Long3[[#This Row],[Adj Close]]/N1808-1)</f>
        <v/>
      </c>
      <c r="AH1807" s="37">
        <v>31733</v>
      </c>
      <c r="AJ1807" s="36" t="str">
        <f>IF(ISBLANK(AI1808),"",Short1[[#This Row],[Adj Close]]/AI1808-1)</f>
        <v/>
      </c>
      <c r="AK1807" s="29">
        <v>31733</v>
      </c>
      <c r="AM1807" s="33" t="str">
        <f>IF(ISBLANK(AL1808),"",Short2[[#This Row],[Adj Close]]/AL1808-1)</f>
        <v/>
      </c>
    </row>
    <row r="1808" spans="1:39" x14ac:dyDescent="0.25">
      <c r="A1808" s="37">
        <v>31726</v>
      </c>
      <c r="B1808" s="39">
        <v>244.5</v>
      </c>
      <c r="C1808" s="36">
        <f>IF(ISBLANK(B1809), "", GSPC[[#This Row],[Adj Close]]/B1809-1)</f>
        <v>-5.1674491570582459E-3</v>
      </c>
      <c r="D1808" s="37">
        <v>31726</v>
      </c>
      <c r="E1808"/>
      <c r="F1808" s="36" t="str">
        <f>IF(ISBLANK(E1809), "", Long0[[#This Row],[Adj Close]]/E1809-1)</f>
        <v/>
      </c>
      <c r="M1808" s="29">
        <v>31726</v>
      </c>
      <c r="O1808" s="33" t="str">
        <f>IF(ISBLANK(N1809),"",Long3[[#This Row],[Adj Close]]/N1809-1)</f>
        <v/>
      </c>
      <c r="AH1808" s="37">
        <v>31726</v>
      </c>
      <c r="AJ1808" s="36" t="str">
        <f>IF(ISBLANK(AI1809),"",Short1[[#This Row],[Adj Close]]/AI1809-1)</f>
        <v/>
      </c>
      <c r="AK1808" s="29">
        <v>31726</v>
      </c>
      <c r="AM1808" s="33" t="str">
        <f>IF(ISBLANK(AL1809),"",Short2[[#This Row],[Adj Close]]/AL1809-1)</f>
        <v/>
      </c>
    </row>
    <row r="1809" spans="1:39" x14ac:dyDescent="0.25">
      <c r="A1809" s="37">
        <v>31719</v>
      </c>
      <c r="B1809" s="39">
        <v>245.770004</v>
      </c>
      <c r="C1809" s="36">
        <f>IF(ISBLANK(B1810), "", GSPC[[#This Row],[Adj Close]]/B1810-1)</f>
        <v>7.3366998497697011E-3</v>
      </c>
      <c r="D1809" s="37">
        <v>31719</v>
      </c>
      <c r="E1809"/>
      <c r="F1809" s="36" t="str">
        <f>IF(ISBLANK(E1810), "", Long0[[#This Row],[Adj Close]]/E1810-1)</f>
        <v/>
      </c>
      <c r="M1809" s="29">
        <v>31719</v>
      </c>
      <c r="O1809" s="33" t="str">
        <f>IF(ISBLANK(N1810),"",Long3[[#This Row],[Adj Close]]/N1810-1)</f>
        <v/>
      </c>
      <c r="AH1809" s="37">
        <v>31719</v>
      </c>
      <c r="AJ1809" s="36" t="str">
        <f>IF(ISBLANK(AI1810),"",Short1[[#This Row],[Adj Close]]/AI1810-1)</f>
        <v/>
      </c>
      <c r="AK1809" s="29">
        <v>31719</v>
      </c>
      <c r="AM1809" s="33" t="str">
        <f>IF(ISBLANK(AL1810),"",Short2[[#This Row],[Adj Close]]/AL1810-1)</f>
        <v/>
      </c>
    </row>
    <row r="1810" spans="1:39" x14ac:dyDescent="0.25">
      <c r="A1810" s="37">
        <v>31712</v>
      </c>
      <c r="B1810" s="39">
        <v>243.979996</v>
      </c>
      <c r="C1810" s="36">
        <f>IF(ISBLANK(B1811), "", GSPC[[#This Row],[Adj Close]]/B1811-1)</f>
        <v>2.400739158917542E-2</v>
      </c>
      <c r="D1810" s="37">
        <v>31712</v>
      </c>
      <c r="E1810"/>
      <c r="F1810" s="36" t="str">
        <f>IF(ISBLANK(E1811), "", Long0[[#This Row],[Adj Close]]/E1811-1)</f>
        <v/>
      </c>
      <c r="M1810" s="29">
        <v>31712</v>
      </c>
      <c r="O1810" s="33" t="str">
        <f>IF(ISBLANK(N1811),"",Long3[[#This Row],[Adj Close]]/N1811-1)</f>
        <v/>
      </c>
      <c r="AH1810" s="37">
        <v>31712</v>
      </c>
      <c r="AJ1810" s="36" t="str">
        <f>IF(ISBLANK(AI1811),"",Short1[[#This Row],[Adj Close]]/AI1811-1)</f>
        <v/>
      </c>
      <c r="AK1810" s="29">
        <v>31712</v>
      </c>
      <c r="AM1810" s="33" t="str">
        <f>IF(ISBLANK(AL1811),"",Short2[[#This Row],[Adj Close]]/AL1811-1)</f>
        <v/>
      </c>
    </row>
    <row r="1811" spans="1:39" x14ac:dyDescent="0.25">
      <c r="A1811" s="37">
        <v>31705</v>
      </c>
      <c r="B1811" s="39">
        <v>238.259995</v>
      </c>
      <c r="C1811" s="36">
        <f>IF(ISBLANK(B1812), "", GSPC[[#This Row],[Adj Close]]/B1812-1)</f>
        <v>-2.428408180010222E-3</v>
      </c>
      <c r="D1811" s="37">
        <v>31705</v>
      </c>
      <c r="E1811"/>
      <c r="F1811" s="36" t="str">
        <f>IF(ISBLANK(E1812), "", Long0[[#This Row],[Adj Close]]/E1812-1)</f>
        <v/>
      </c>
      <c r="M1811" s="29">
        <v>31705</v>
      </c>
      <c r="O1811" s="33" t="str">
        <f>IF(ISBLANK(N1812),"",Long3[[#This Row],[Adj Close]]/N1812-1)</f>
        <v/>
      </c>
      <c r="AH1811" s="37">
        <v>31705</v>
      </c>
      <c r="AJ1811" s="36" t="str">
        <f>IF(ISBLANK(AI1812),"",Short1[[#This Row],[Adj Close]]/AI1812-1)</f>
        <v/>
      </c>
      <c r="AK1811" s="29">
        <v>31705</v>
      </c>
      <c r="AM1811" s="33" t="str">
        <f>IF(ISBLANK(AL1812),"",Short2[[#This Row],[Adj Close]]/AL1812-1)</f>
        <v/>
      </c>
    </row>
    <row r="1812" spans="1:39" x14ac:dyDescent="0.25">
      <c r="A1812" s="37">
        <v>31698</v>
      </c>
      <c r="B1812" s="39">
        <v>238.83999600000001</v>
      </c>
      <c r="C1812" s="36">
        <f>IF(ISBLANK(B1813), "", GSPC[[#This Row],[Adj Close]]/B1813-1)</f>
        <v>1.4268727947490012E-2</v>
      </c>
      <c r="D1812" s="37">
        <v>31698</v>
      </c>
      <c r="E1812"/>
      <c r="F1812" s="36" t="str">
        <f>IF(ISBLANK(E1813), "", Long0[[#This Row],[Adj Close]]/E1813-1)</f>
        <v/>
      </c>
      <c r="M1812" s="29">
        <v>31698</v>
      </c>
      <c r="O1812" s="33" t="str">
        <f>IF(ISBLANK(N1813),"",Long3[[#This Row],[Adj Close]]/N1813-1)</f>
        <v/>
      </c>
      <c r="AH1812" s="37">
        <v>31698</v>
      </c>
      <c r="AJ1812" s="36" t="str">
        <f>IF(ISBLANK(AI1813),"",Short1[[#This Row],[Adj Close]]/AI1813-1)</f>
        <v/>
      </c>
      <c r="AK1812" s="29">
        <v>31698</v>
      </c>
      <c r="AM1812" s="33" t="str">
        <f>IF(ISBLANK(AL1813),"",Short2[[#This Row],[Adj Close]]/AL1813-1)</f>
        <v/>
      </c>
    </row>
    <row r="1813" spans="1:39" x14ac:dyDescent="0.25">
      <c r="A1813" s="37">
        <v>31691</v>
      </c>
      <c r="B1813" s="39">
        <v>235.479996</v>
      </c>
      <c r="C1813" s="36">
        <f>IF(ISBLANK(B1814), "", GSPC[[#This Row],[Adj Close]]/B1814-1)</f>
        <v>7.5734412176882149E-3</v>
      </c>
      <c r="D1813" s="37">
        <v>31691</v>
      </c>
      <c r="E1813"/>
      <c r="F1813" s="36" t="str">
        <f>IF(ISBLANK(E1814), "", Long0[[#This Row],[Adj Close]]/E1814-1)</f>
        <v/>
      </c>
      <c r="M1813" s="29">
        <v>31691</v>
      </c>
      <c r="O1813" s="33" t="str">
        <f>IF(ISBLANK(N1814),"",Long3[[#This Row],[Adj Close]]/N1814-1)</f>
        <v/>
      </c>
      <c r="AH1813" s="37">
        <v>31691</v>
      </c>
      <c r="AJ1813" s="36" t="str">
        <f>IF(ISBLANK(AI1814),"",Short1[[#This Row],[Adj Close]]/AI1814-1)</f>
        <v/>
      </c>
      <c r="AK1813" s="29">
        <v>31691</v>
      </c>
      <c r="AM1813" s="33" t="str">
        <f>IF(ISBLANK(AL1814),"",Short2[[#This Row],[Adj Close]]/AL1814-1)</f>
        <v/>
      </c>
    </row>
    <row r="1814" spans="1:39" x14ac:dyDescent="0.25">
      <c r="A1814" s="37">
        <v>31684</v>
      </c>
      <c r="B1814" s="39">
        <v>233.71000699999999</v>
      </c>
      <c r="C1814" s="36">
        <f>IF(ISBLANK(B1815), "", GSPC[[#This Row],[Adj Close]]/B1815-1)</f>
        <v>6.3730397687298268E-3</v>
      </c>
      <c r="D1814" s="37">
        <v>31684</v>
      </c>
      <c r="E1814"/>
      <c r="F1814" s="36" t="str">
        <f>IF(ISBLANK(E1815), "", Long0[[#This Row],[Adj Close]]/E1815-1)</f>
        <v/>
      </c>
      <c r="M1814" s="29">
        <v>31684</v>
      </c>
      <c r="O1814" s="33" t="str">
        <f>IF(ISBLANK(N1815),"",Long3[[#This Row],[Adj Close]]/N1815-1)</f>
        <v/>
      </c>
      <c r="AH1814" s="37">
        <v>31684</v>
      </c>
      <c r="AJ1814" s="36" t="str">
        <f>IF(ISBLANK(AI1815),"",Short1[[#This Row],[Adj Close]]/AI1815-1)</f>
        <v/>
      </c>
      <c r="AK1814" s="29">
        <v>31684</v>
      </c>
      <c r="AM1814" s="33" t="str">
        <f>IF(ISBLANK(AL1815),"",Short2[[#This Row],[Adj Close]]/AL1815-1)</f>
        <v/>
      </c>
    </row>
    <row r="1815" spans="1:39" x14ac:dyDescent="0.25">
      <c r="A1815" s="37">
        <v>31677</v>
      </c>
      <c r="B1815" s="39">
        <v>232.229996</v>
      </c>
      <c r="C1815" s="36">
        <f>IF(ISBLANK(B1816), "", GSPC[[#This Row],[Adj Close]]/B1816-1)</f>
        <v>8.6081561506468063E-5</v>
      </c>
      <c r="D1815" s="37">
        <v>31677</v>
      </c>
      <c r="E1815"/>
      <c r="F1815" s="36" t="str">
        <f>IF(ISBLANK(E1816), "", Long0[[#This Row],[Adj Close]]/E1816-1)</f>
        <v/>
      </c>
      <c r="M1815" s="29">
        <v>31677</v>
      </c>
      <c r="O1815" s="33" t="str">
        <f>IF(ISBLANK(N1816),"",Long3[[#This Row],[Adj Close]]/N1816-1)</f>
        <v/>
      </c>
      <c r="AH1815" s="37">
        <v>31677</v>
      </c>
      <c r="AJ1815" s="36" t="str">
        <f>IF(ISBLANK(AI1816),"",Short1[[#This Row],[Adj Close]]/AI1816-1)</f>
        <v/>
      </c>
      <c r="AK1815" s="29">
        <v>31677</v>
      </c>
      <c r="AM1815" s="33" t="str">
        <f>IF(ISBLANK(AL1816),"",Short2[[#This Row],[Adj Close]]/AL1816-1)</f>
        <v/>
      </c>
    </row>
    <row r="1816" spans="1:39" x14ac:dyDescent="0.25">
      <c r="A1816" s="37">
        <v>31670</v>
      </c>
      <c r="B1816" s="39">
        <v>232.21000699999999</v>
      </c>
      <c r="C1816" s="36">
        <f>IF(ISBLANK(B1817), "", GSPC[[#This Row],[Adj Close]]/B1817-1)</f>
        <v>6.6762431757596552E-3</v>
      </c>
      <c r="D1816" s="37">
        <v>31670</v>
      </c>
      <c r="E1816"/>
      <c r="F1816" s="36" t="str">
        <f>IF(ISBLANK(E1817), "", Long0[[#This Row],[Adj Close]]/E1817-1)</f>
        <v/>
      </c>
      <c r="M1816" s="29">
        <v>31670</v>
      </c>
      <c r="O1816" s="33" t="str">
        <f>IF(ISBLANK(N1817),"",Long3[[#This Row],[Adj Close]]/N1817-1)</f>
        <v/>
      </c>
      <c r="AH1816" s="37">
        <v>31670</v>
      </c>
      <c r="AJ1816" s="36" t="str">
        <f>IF(ISBLANK(AI1817),"",Short1[[#This Row],[Adj Close]]/AI1817-1)</f>
        <v/>
      </c>
      <c r="AK1816" s="29">
        <v>31670</v>
      </c>
      <c r="AM1816" s="33" t="str">
        <f>IF(ISBLANK(AL1817),"",Short2[[#This Row],[Adj Close]]/AL1817-1)</f>
        <v/>
      </c>
    </row>
    <row r="1817" spans="1:39" x14ac:dyDescent="0.25">
      <c r="A1817" s="37">
        <v>31663</v>
      </c>
      <c r="B1817" s="39">
        <v>230.66999799999999</v>
      </c>
      <c r="C1817" s="36">
        <f>IF(ISBLANK(B1818), "", GSPC[[#This Row],[Adj Close]]/B1818-1)</f>
        <v>-7.905139506107961E-2</v>
      </c>
      <c r="D1817" s="37">
        <v>31663</v>
      </c>
      <c r="E1817"/>
      <c r="F1817" s="36" t="str">
        <f>IF(ISBLANK(E1818), "", Long0[[#This Row],[Adj Close]]/E1818-1)</f>
        <v/>
      </c>
      <c r="M1817" s="29">
        <v>31663</v>
      </c>
      <c r="O1817" s="33" t="str">
        <f>IF(ISBLANK(N1818),"",Long3[[#This Row],[Adj Close]]/N1818-1)</f>
        <v/>
      </c>
      <c r="AH1817" s="37">
        <v>31663</v>
      </c>
      <c r="AJ1817" s="36" t="str">
        <f>IF(ISBLANK(AI1818),"",Short1[[#This Row],[Adj Close]]/AI1818-1)</f>
        <v/>
      </c>
      <c r="AK1817" s="29">
        <v>31663</v>
      </c>
      <c r="AM1817" s="33" t="str">
        <f>IF(ISBLANK(AL1818),"",Short2[[#This Row],[Adj Close]]/AL1818-1)</f>
        <v/>
      </c>
    </row>
    <row r="1818" spans="1:39" x14ac:dyDescent="0.25">
      <c r="A1818" s="37">
        <v>31656</v>
      </c>
      <c r="B1818" s="39">
        <v>250.470001</v>
      </c>
      <c r="C1818" s="36">
        <f>IF(ISBLANK(B1819), "", GSPC[[#This Row],[Adj Close]]/B1819-1)</f>
        <v>-9.7259797891979805E-3</v>
      </c>
      <c r="D1818" s="37">
        <v>31656</v>
      </c>
      <c r="E1818"/>
      <c r="F1818" s="36" t="str">
        <f>IF(ISBLANK(E1819), "", Long0[[#This Row],[Adj Close]]/E1819-1)</f>
        <v/>
      </c>
      <c r="M1818" s="29">
        <v>31656</v>
      </c>
      <c r="O1818" s="33" t="str">
        <f>IF(ISBLANK(N1819),"",Long3[[#This Row],[Adj Close]]/N1819-1)</f>
        <v/>
      </c>
      <c r="AH1818" s="37">
        <v>31656</v>
      </c>
      <c r="AJ1818" s="36" t="str">
        <f>IF(ISBLANK(AI1819),"",Short1[[#This Row],[Adj Close]]/AI1819-1)</f>
        <v/>
      </c>
      <c r="AK1818" s="29">
        <v>31656</v>
      </c>
      <c r="AM1818" s="33" t="str">
        <f>IF(ISBLANK(AL1819),"",Short2[[#This Row],[Adj Close]]/AL1819-1)</f>
        <v/>
      </c>
    </row>
    <row r="1819" spans="1:39" x14ac:dyDescent="0.25">
      <c r="A1819" s="37">
        <v>31649</v>
      </c>
      <c r="B1819" s="39">
        <v>252.929993</v>
      </c>
      <c r="C1819" s="36">
        <f>IF(ISBLANK(B1820), "", GSPC[[#This Row],[Adj Close]]/B1820-1)</f>
        <v>1.0951640665481044E-2</v>
      </c>
      <c r="D1819" s="37">
        <v>31649</v>
      </c>
      <c r="E1819"/>
      <c r="F1819" s="36" t="str">
        <f>IF(ISBLANK(E1820), "", Long0[[#This Row],[Adj Close]]/E1820-1)</f>
        <v/>
      </c>
      <c r="M1819" s="29">
        <v>31649</v>
      </c>
      <c r="O1819" s="33" t="str">
        <f>IF(ISBLANK(N1820),"",Long3[[#This Row],[Adj Close]]/N1820-1)</f>
        <v/>
      </c>
      <c r="AH1819" s="37">
        <v>31649</v>
      </c>
      <c r="AJ1819" s="36" t="str">
        <f>IF(ISBLANK(AI1820),"",Short1[[#This Row],[Adj Close]]/AI1820-1)</f>
        <v/>
      </c>
      <c r="AK1819" s="29">
        <v>31649</v>
      </c>
      <c r="AM1819" s="33" t="str">
        <f>IF(ISBLANK(AL1820),"",Short2[[#This Row],[Adj Close]]/AL1820-1)</f>
        <v/>
      </c>
    </row>
    <row r="1820" spans="1:39" x14ac:dyDescent="0.25">
      <c r="A1820" s="37">
        <v>31642</v>
      </c>
      <c r="B1820" s="39">
        <v>250.19000199999999</v>
      </c>
      <c r="C1820" s="36">
        <f>IF(ISBLANK(B1821), "", GSPC[[#This Row],[Adj Close]]/B1821-1)</f>
        <v>1.2300255204537924E-2</v>
      </c>
      <c r="D1820" s="37">
        <v>31642</v>
      </c>
      <c r="E1820"/>
      <c r="F1820" s="36" t="str">
        <f>IF(ISBLANK(E1821), "", Long0[[#This Row],[Adj Close]]/E1821-1)</f>
        <v/>
      </c>
      <c r="M1820" s="29">
        <v>31642</v>
      </c>
      <c r="O1820" s="33" t="str">
        <f>IF(ISBLANK(N1821),"",Long3[[#This Row],[Adj Close]]/N1821-1)</f>
        <v/>
      </c>
      <c r="AH1820" s="37">
        <v>31642</v>
      </c>
      <c r="AJ1820" s="36" t="str">
        <f>IF(ISBLANK(AI1821),"",Short1[[#This Row],[Adj Close]]/AI1821-1)</f>
        <v/>
      </c>
      <c r="AK1820" s="29">
        <v>31642</v>
      </c>
      <c r="AM1820" s="33" t="str">
        <f>IF(ISBLANK(AL1821),"",Short2[[#This Row],[Adj Close]]/AL1821-1)</f>
        <v/>
      </c>
    </row>
    <row r="1821" spans="1:39" x14ac:dyDescent="0.25">
      <c r="A1821" s="37">
        <v>31635</v>
      </c>
      <c r="B1821" s="39">
        <v>247.14999399999999</v>
      </c>
      <c r="C1821" s="36">
        <f>IF(ISBLANK(B1822), "", GSPC[[#This Row],[Adj Close]]/B1822-1)</f>
        <v>4.3355238024416431E-2</v>
      </c>
      <c r="D1821" s="37">
        <v>31635</v>
      </c>
      <c r="E1821"/>
      <c r="F1821" s="36" t="str">
        <f>IF(ISBLANK(E1822), "", Long0[[#This Row],[Adj Close]]/E1822-1)</f>
        <v/>
      </c>
      <c r="M1821" s="29">
        <v>31635</v>
      </c>
      <c r="O1821" s="33" t="str">
        <f>IF(ISBLANK(N1822),"",Long3[[#This Row],[Adj Close]]/N1822-1)</f>
        <v/>
      </c>
      <c r="AH1821" s="37">
        <v>31635</v>
      </c>
      <c r="AJ1821" s="36" t="str">
        <f>IF(ISBLANK(AI1822),"",Short1[[#This Row],[Adj Close]]/AI1822-1)</f>
        <v/>
      </c>
      <c r="AK1821" s="29">
        <v>31635</v>
      </c>
      <c r="AM1821" s="33" t="str">
        <f>IF(ISBLANK(AL1822),"",Short2[[#This Row],[Adj Close]]/AL1822-1)</f>
        <v/>
      </c>
    </row>
    <row r="1822" spans="1:39" x14ac:dyDescent="0.25">
      <c r="A1822" s="37">
        <v>31628</v>
      </c>
      <c r="B1822" s="39">
        <v>236.88000500000001</v>
      </c>
      <c r="C1822" s="36">
        <f>IF(ISBLANK(B1823), "", GSPC[[#This Row],[Adj Close]]/B1823-1)</f>
        <v>8.3861945700705043E-3</v>
      </c>
      <c r="D1822" s="37">
        <v>31628</v>
      </c>
      <c r="E1822"/>
      <c r="F1822" s="36" t="str">
        <f>IF(ISBLANK(E1823), "", Long0[[#This Row],[Adj Close]]/E1823-1)</f>
        <v/>
      </c>
      <c r="M1822" s="29">
        <v>31628</v>
      </c>
      <c r="O1822" s="33" t="str">
        <f>IF(ISBLANK(N1823),"",Long3[[#This Row],[Adj Close]]/N1823-1)</f>
        <v/>
      </c>
      <c r="AH1822" s="37">
        <v>31628</v>
      </c>
      <c r="AJ1822" s="36" t="str">
        <f>IF(ISBLANK(AI1823),"",Short1[[#This Row],[Adj Close]]/AI1823-1)</f>
        <v/>
      </c>
      <c r="AK1822" s="29">
        <v>31628</v>
      </c>
      <c r="AM1822" s="33" t="str">
        <f>IF(ISBLANK(AL1823),"",Short2[[#This Row],[Adj Close]]/AL1823-1)</f>
        <v/>
      </c>
    </row>
    <row r="1823" spans="1:39" x14ac:dyDescent="0.25">
      <c r="A1823" s="37">
        <v>31621</v>
      </c>
      <c r="B1823" s="39">
        <v>234.91000399999999</v>
      </c>
      <c r="C1823" s="36">
        <f>IF(ISBLANK(B1824), "", GSPC[[#This Row],[Adj Close]]/B1824-1)</f>
        <v>-2.2104724743548743E-2</v>
      </c>
      <c r="D1823" s="37">
        <v>31621</v>
      </c>
      <c r="E1823"/>
      <c r="F1823" s="36" t="str">
        <f>IF(ISBLANK(E1824), "", Long0[[#This Row],[Adj Close]]/E1824-1)</f>
        <v/>
      </c>
      <c r="M1823" s="29">
        <v>31621</v>
      </c>
      <c r="O1823" s="33" t="str">
        <f>IF(ISBLANK(N1824),"",Long3[[#This Row],[Adj Close]]/N1824-1)</f>
        <v/>
      </c>
      <c r="AH1823" s="37">
        <v>31621</v>
      </c>
      <c r="AJ1823" s="36" t="str">
        <f>IF(ISBLANK(AI1824),"",Short1[[#This Row],[Adj Close]]/AI1824-1)</f>
        <v/>
      </c>
      <c r="AK1823" s="29">
        <v>31621</v>
      </c>
      <c r="AM1823" s="33" t="str">
        <f>IF(ISBLANK(AL1824),"",Short2[[#This Row],[Adj Close]]/AL1824-1)</f>
        <v/>
      </c>
    </row>
    <row r="1824" spans="1:39" x14ac:dyDescent="0.25">
      <c r="A1824" s="37">
        <v>31614</v>
      </c>
      <c r="B1824" s="39">
        <v>240.220001</v>
      </c>
      <c r="C1824" s="36">
        <f>IF(ISBLANK(B1825), "", GSPC[[#This Row],[Adj Close]]/B1825-1)</f>
        <v>1.6331020408144159E-2</v>
      </c>
      <c r="D1824" s="37">
        <v>31614</v>
      </c>
      <c r="E1824"/>
      <c r="F1824" s="36" t="str">
        <f>IF(ISBLANK(E1825), "", Long0[[#This Row],[Adj Close]]/E1825-1)</f>
        <v/>
      </c>
      <c r="M1824" s="29">
        <v>31614</v>
      </c>
      <c r="O1824" s="33" t="str">
        <f>IF(ISBLANK(N1825),"",Long3[[#This Row],[Adj Close]]/N1825-1)</f>
        <v/>
      </c>
      <c r="AH1824" s="37">
        <v>31614</v>
      </c>
      <c r="AJ1824" s="36" t="str">
        <f>IF(ISBLANK(AI1825),"",Short1[[#This Row],[Adj Close]]/AI1825-1)</f>
        <v/>
      </c>
      <c r="AK1824" s="29">
        <v>31614</v>
      </c>
      <c r="AM1824" s="33" t="str">
        <f>IF(ISBLANK(AL1825),"",Short2[[#This Row],[Adj Close]]/AL1825-1)</f>
        <v/>
      </c>
    </row>
    <row r="1825" spans="1:39" x14ac:dyDescent="0.25">
      <c r="A1825" s="37">
        <v>31607</v>
      </c>
      <c r="B1825" s="39">
        <v>236.36000100000001</v>
      </c>
      <c r="C1825" s="36">
        <f>IF(ISBLANK(B1826), "", GSPC[[#This Row],[Adj Close]]/B1826-1)</f>
        <v>-2.4192882403629379E-2</v>
      </c>
      <c r="D1825" s="37">
        <v>31607</v>
      </c>
      <c r="E1825"/>
      <c r="F1825" s="36" t="str">
        <f>IF(ISBLANK(E1826), "", Long0[[#This Row],[Adj Close]]/E1826-1)</f>
        <v/>
      </c>
      <c r="M1825" s="29">
        <v>31607</v>
      </c>
      <c r="O1825" s="33" t="str">
        <f>IF(ISBLANK(N1826),"",Long3[[#This Row],[Adj Close]]/N1826-1)</f>
        <v/>
      </c>
      <c r="AH1825" s="37">
        <v>31607</v>
      </c>
      <c r="AJ1825" s="36" t="str">
        <f>IF(ISBLANK(AI1826),"",Short1[[#This Row],[Adj Close]]/AI1826-1)</f>
        <v/>
      </c>
      <c r="AK1825" s="29">
        <v>31607</v>
      </c>
      <c r="AM1825" s="33" t="str">
        <f>IF(ISBLANK(AL1826),"",Short2[[#This Row],[Adj Close]]/AL1826-1)</f>
        <v/>
      </c>
    </row>
    <row r="1826" spans="1:39" x14ac:dyDescent="0.25">
      <c r="A1826" s="37">
        <v>31600</v>
      </c>
      <c r="B1826" s="39">
        <v>242.220001</v>
      </c>
      <c r="C1826" s="36">
        <f>IF(ISBLANK(B1827), "", GSPC[[#This Row],[Adj Close]]/B1827-1)</f>
        <v>-3.8007832980082035E-2</v>
      </c>
      <c r="D1826" s="37">
        <v>31600</v>
      </c>
      <c r="E1826"/>
      <c r="F1826" s="36" t="str">
        <f>IF(ISBLANK(E1827), "", Long0[[#This Row],[Adj Close]]/E1827-1)</f>
        <v/>
      </c>
      <c r="M1826" s="29">
        <v>31600</v>
      </c>
      <c r="O1826" s="33" t="str">
        <f>IF(ISBLANK(N1827),"",Long3[[#This Row],[Adj Close]]/N1827-1)</f>
        <v/>
      </c>
      <c r="AH1826" s="37">
        <v>31600</v>
      </c>
      <c r="AJ1826" s="36" t="str">
        <f>IF(ISBLANK(AI1827),"",Short1[[#This Row],[Adj Close]]/AI1827-1)</f>
        <v/>
      </c>
      <c r="AK1826" s="29">
        <v>31600</v>
      </c>
      <c r="AM1826" s="33" t="str">
        <f>IF(ISBLANK(AL1827),"",Short2[[#This Row],[Adj Close]]/AL1827-1)</f>
        <v/>
      </c>
    </row>
    <row r="1827" spans="1:39" x14ac:dyDescent="0.25">
      <c r="A1827" s="37">
        <v>31593</v>
      </c>
      <c r="B1827" s="39">
        <v>251.78999300000001</v>
      </c>
      <c r="C1827" s="36">
        <f>IF(ISBLANK(B1828), "", GSPC[[#This Row],[Adj Close]]/B1828-1)</f>
        <v>8.7739861672919695E-3</v>
      </c>
      <c r="D1827" s="37">
        <v>31593</v>
      </c>
      <c r="E1827"/>
      <c r="F1827" s="36" t="str">
        <f>IF(ISBLANK(E1828), "", Long0[[#This Row],[Adj Close]]/E1828-1)</f>
        <v/>
      </c>
      <c r="M1827" s="29">
        <v>31593</v>
      </c>
      <c r="O1827" s="33" t="str">
        <f>IF(ISBLANK(N1828),"",Long3[[#This Row],[Adj Close]]/N1828-1)</f>
        <v/>
      </c>
      <c r="AH1827" s="37">
        <v>31593</v>
      </c>
      <c r="AJ1827" s="36" t="str">
        <f>IF(ISBLANK(AI1828),"",Short1[[#This Row],[Adj Close]]/AI1828-1)</f>
        <v/>
      </c>
      <c r="AK1827" s="29">
        <v>31593</v>
      </c>
      <c r="AM1827" s="33" t="str">
        <f>IF(ISBLANK(AL1828),"",Short2[[#This Row],[Adj Close]]/AL1828-1)</f>
        <v/>
      </c>
    </row>
    <row r="1828" spans="1:39" x14ac:dyDescent="0.25">
      <c r="A1828" s="37">
        <v>31586</v>
      </c>
      <c r="B1828" s="39">
        <v>249.60000600000001</v>
      </c>
      <c r="C1828" s="36">
        <f>IF(ISBLANK(B1829), "", GSPC[[#This Row],[Adj Close]]/B1829-1)</f>
        <v>8.1589950063898353E-3</v>
      </c>
      <c r="D1828" s="37">
        <v>31586</v>
      </c>
      <c r="E1828"/>
      <c r="F1828" s="36" t="str">
        <f>IF(ISBLANK(E1829), "", Long0[[#This Row],[Adj Close]]/E1829-1)</f>
        <v/>
      </c>
      <c r="M1828" s="29">
        <v>31586</v>
      </c>
      <c r="O1828" s="33" t="str">
        <f>IF(ISBLANK(N1829),"",Long3[[#This Row],[Adj Close]]/N1829-1)</f>
        <v/>
      </c>
      <c r="AH1828" s="37">
        <v>31586</v>
      </c>
      <c r="AJ1828" s="36" t="str">
        <f>IF(ISBLANK(AI1829),"",Short1[[#This Row],[Adj Close]]/AI1829-1)</f>
        <v/>
      </c>
      <c r="AK1828" s="29">
        <v>31586</v>
      </c>
      <c r="AM1828" s="33" t="str">
        <f>IF(ISBLANK(AL1829),"",Short2[[#This Row],[Adj Close]]/AL1829-1)</f>
        <v/>
      </c>
    </row>
    <row r="1829" spans="1:39" x14ac:dyDescent="0.25">
      <c r="A1829" s="37">
        <v>31579</v>
      </c>
      <c r="B1829" s="39">
        <v>247.58000200000001</v>
      </c>
      <c r="C1829" s="36">
        <f>IF(ISBLANK(B1830), "", GSPC[[#This Row],[Adj Close]]/B1830-1)</f>
        <v>7.5286128275524611E-3</v>
      </c>
      <c r="D1829" s="37">
        <v>31579</v>
      </c>
      <c r="E1829"/>
      <c r="F1829" s="36" t="str">
        <f>IF(ISBLANK(E1830), "", Long0[[#This Row],[Adj Close]]/E1830-1)</f>
        <v/>
      </c>
      <c r="M1829" s="29">
        <v>31579</v>
      </c>
      <c r="O1829" s="33" t="str">
        <f>IF(ISBLANK(N1830),"",Long3[[#This Row],[Adj Close]]/N1830-1)</f>
        <v/>
      </c>
      <c r="AH1829" s="37">
        <v>31579</v>
      </c>
      <c r="AJ1829" s="36" t="str">
        <f>IF(ISBLANK(AI1830),"",Short1[[#This Row],[Adj Close]]/AI1830-1)</f>
        <v/>
      </c>
      <c r="AK1829" s="29">
        <v>31579</v>
      </c>
      <c r="AM1829" s="33" t="str">
        <f>IF(ISBLANK(AL1830),"",Short2[[#This Row],[Adj Close]]/AL1830-1)</f>
        <v/>
      </c>
    </row>
    <row r="1830" spans="1:39" x14ac:dyDescent="0.25">
      <c r="A1830" s="37">
        <v>31572</v>
      </c>
      <c r="B1830" s="39">
        <v>245.729996</v>
      </c>
      <c r="C1830" s="36">
        <f>IF(ISBLANK(B1831), "", GSPC[[#This Row],[Adj Close]]/B1831-1)</f>
        <v>2.4422192570705548E-4</v>
      </c>
      <c r="D1830" s="37">
        <v>31572</v>
      </c>
      <c r="E1830"/>
      <c r="F1830" s="36" t="str">
        <f>IF(ISBLANK(E1831), "", Long0[[#This Row],[Adj Close]]/E1831-1)</f>
        <v/>
      </c>
      <c r="M1830" s="29">
        <v>31572</v>
      </c>
      <c r="O1830" s="33" t="str">
        <f>IF(ISBLANK(N1831),"",Long3[[#This Row],[Adj Close]]/N1831-1)</f>
        <v/>
      </c>
      <c r="AH1830" s="37">
        <v>31572</v>
      </c>
      <c r="AJ1830" s="36" t="str">
        <f>IF(ISBLANK(AI1831),"",Short1[[#This Row],[Adj Close]]/AI1831-1)</f>
        <v/>
      </c>
      <c r="AK1830" s="29">
        <v>31572</v>
      </c>
      <c r="AM1830" s="33" t="str">
        <f>IF(ISBLANK(AL1831),"",Short2[[#This Row],[Adj Close]]/AL1831-1)</f>
        <v/>
      </c>
    </row>
    <row r="1831" spans="1:39" x14ac:dyDescent="0.25">
      <c r="A1831" s="37">
        <v>31565</v>
      </c>
      <c r="B1831" s="39">
        <v>245.66999799999999</v>
      </c>
      <c r="C1831" s="36">
        <f>IF(ISBLANK(B1832), "", GSPC[[#This Row],[Adj Close]]/B1832-1)</f>
        <v>-6.7920273266539599E-3</v>
      </c>
      <c r="D1831" s="37">
        <v>31565</v>
      </c>
      <c r="E1831"/>
      <c r="F1831" s="36" t="str">
        <f>IF(ISBLANK(E1832), "", Long0[[#This Row],[Adj Close]]/E1832-1)</f>
        <v/>
      </c>
      <c r="M1831" s="29">
        <v>31565</v>
      </c>
      <c r="O1831" s="33" t="str">
        <f>IF(ISBLANK(N1832),"",Long3[[#This Row],[Adj Close]]/N1832-1)</f>
        <v/>
      </c>
      <c r="AH1831" s="37">
        <v>31565</v>
      </c>
      <c r="AJ1831" s="36" t="str">
        <f>IF(ISBLANK(AI1832),"",Short1[[#This Row],[Adj Close]]/AI1832-1)</f>
        <v/>
      </c>
      <c r="AK1831" s="29">
        <v>31565</v>
      </c>
      <c r="AM1831" s="33" t="str">
        <f>IF(ISBLANK(AL1832),"",Short2[[#This Row],[Adj Close]]/AL1832-1)</f>
        <v/>
      </c>
    </row>
    <row r="1832" spans="1:39" x14ac:dyDescent="0.25">
      <c r="A1832" s="37">
        <v>31558</v>
      </c>
      <c r="B1832" s="39">
        <v>247.35000600000001</v>
      </c>
      <c r="C1832" s="36">
        <f>IF(ISBLANK(B1833), "", GSPC[[#This Row],[Adj Close]]/B1833-1)</f>
        <v>2.4860160973022793E-2</v>
      </c>
      <c r="D1832" s="37">
        <v>31558</v>
      </c>
      <c r="E1832"/>
      <c r="F1832" s="36" t="str">
        <f>IF(ISBLANK(E1833), "", Long0[[#This Row],[Adj Close]]/E1833-1)</f>
        <v/>
      </c>
      <c r="M1832" s="29">
        <v>31558</v>
      </c>
      <c r="O1832" s="33" t="str">
        <f>IF(ISBLANK(N1833),"",Long3[[#This Row],[Adj Close]]/N1833-1)</f>
        <v/>
      </c>
      <c r="AH1832" s="37">
        <v>31558</v>
      </c>
      <c r="AJ1832" s="36" t="str">
        <f>IF(ISBLANK(AI1833),"",Short1[[#This Row],[Adj Close]]/AI1833-1)</f>
        <v/>
      </c>
      <c r="AK1832" s="29">
        <v>31558</v>
      </c>
      <c r="AM1832" s="33" t="str">
        <f>IF(ISBLANK(AL1833),"",Short2[[#This Row],[Adj Close]]/AL1833-1)</f>
        <v/>
      </c>
    </row>
    <row r="1833" spans="1:39" x14ac:dyDescent="0.25">
      <c r="A1833" s="37">
        <v>31551</v>
      </c>
      <c r="B1833" s="39">
        <v>241.35000600000001</v>
      </c>
      <c r="C1833" s="36">
        <f>IF(ISBLANK(B1834), "", GSPC[[#This Row],[Adj Close]]/B1834-1)</f>
        <v>3.6905014540836278E-2</v>
      </c>
      <c r="D1833" s="37">
        <v>31551</v>
      </c>
      <c r="E1833"/>
      <c r="F1833" s="36" t="str">
        <f>IF(ISBLANK(E1834), "", Long0[[#This Row],[Adj Close]]/E1834-1)</f>
        <v/>
      </c>
      <c r="M1833" s="29">
        <v>31551</v>
      </c>
      <c r="O1833" s="33" t="str">
        <f>IF(ISBLANK(N1834),"",Long3[[#This Row],[Adj Close]]/N1834-1)</f>
        <v/>
      </c>
      <c r="AH1833" s="37">
        <v>31551</v>
      </c>
      <c r="AJ1833" s="36" t="str">
        <f>IF(ISBLANK(AI1834),"",Short1[[#This Row],[Adj Close]]/AI1834-1)</f>
        <v/>
      </c>
      <c r="AK1833" s="29">
        <v>31551</v>
      </c>
      <c r="AM1833" s="33" t="str">
        <f>IF(ISBLANK(AL1834),"",Short2[[#This Row],[Adj Close]]/AL1834-1)</f>
        <v/>
      </c>
    </row>
    <row r="1834" spans="1:39" x14ac:dyDescent="0.25">
      <c r="A1834" s="37">
        <v>31544</v>
      </c>
      <c r="B1834" s="39">
        <v>232.759995</v>
      </c>
      <c r="C1834" s="36">
        <f>IF(ISBLANK(B1835), "", GSPC[[#This Row],[Adj Close]]/B1835-1)</f>
        <v>-2.1400087751101471E-2</v>
      </c>
      <c r="D1834" s="37">
        <v>31544</v>
      </c>
      <c r="E1834"/>
      <c r="F1834" s="36" t="str">
        <f>IF(ISBLANK(E1835), "", Long0[[#This Row],[Adj Close]]/E1835-1)</f>
        <v/>
      </c>
      <c r="M1834" s="29">
        <v>31544</v>
      </c>
      <c r="O1834" s="33" t="str">
        <f>IF(ISBLANK(N1835),"",Long3[[#This Row],[Adj Close]]/N1835-1)</f>
        <v/>
      </c>
      <c r="AH1834" s="37">
        <v>31544</v>
      </c>
      <c r="AJ1834" s="36" t="str">
        <f>IF(ISBLANK(AI1835),"",Short1[[#This Row],[Adj Close]]/AI1835-1)</f>
        <v/>
      </c>
      <c r="AK1834" s="29">
        <v>31544</v>
      </c>
      <c r="AM1834" s="33" t="str">
        <f>IF(ISBLANK(AL1835),"",Short2[[#This Row],[Adj Close]]/AL1835-1)</f>
        <v/>
      </c>
    </row>
    <row r="1835" spans="1:39" x14ac:dyDescent="0.25">
      <c r="A1835" s="37">
        <v>31537</v>
      </c>
      <c r="B1835" s="39">
        <v>237.85000600000001</v>
      </c>
      <c r="C1835" s="36">
        <f>IF(ISBLANK(B1836), "", GSPC[[#This Row],[Adj Close]]/B1836-1)</f>
        <v>1.3032978794798922E-2</v>
      </c>
      <c r="D1835" s="37">
        <v>31537</v>
      </c>
      <c r="E1835"/>
      <c r="F1835" s="36" t="str">
        <f>IF(ISBLANK(E1836), "", Long0[[#This Row],[Adj Close]]/E1836-1)</f>
        <v/>
      </c>
      <c r="M1835" s="29">
        <v>31537</v>
      </c>
      <c r="O1835" s="33" t="str">
        <f>IF(ISBLANK(N1836),"",Long3[[#This Row],[Adj Close]]/N1836-1)</f>
        <v/>
      </c>
      <c r="AH1835" s="37">
        <v>31537</v>
      </c>
      <c r="AJ1835" s="36" t="str">
        <f>IF(ISBLANK(AI1836),"",Short1[[#This Row],[Adj Close]]/AI1836-1)</f>
        <v/>
      </c>
      <c r="AK1835" s="29">
        <v>31537</v>
      </c>
      <c r="AM1835" s="33" t="str">
        <f>IF(ISBLANK(AL1836),"",Short2[[#This Row],[Adj Close]]/AL1836-1)</f>
        <v/>
      </c>
    </row>
    <row r="1836" spans="1:39" x14ac:dyDescent="0.25">
      <c r="A1836" s="37">
        <v>31530</v>
      </c>
      <c r="B1836" s="39">
        <v>234.78999300000001</v>
      </c>
      <c r="C1836" s="36">
        <f>IF(ISBLANK(B1837), "", GSPC[[#This Row],[Adj Close]]/B1837-1)</f>
        <v>-3.095464202683762E-2</v>
      </c>
      <c r="D1836" s="37">
        <v>31530</v>
      </c>
      <c r="E1836"/>
      <c r="F1836" s="36" t="str">
        <f>IF(ISBLANK(E1837), "", Long0[[#This Row],[Adj Close]]/E1837-1)</f>
        <v/>
      </c>
      <c r="M1836" s="29">
        <v>31530</v>
      </c>
      <c r="O1836" s="33" t="str">
        <f>IF(ISBLANK(N1837),"",Long3[[#This Row],[Adj Close]]/N1837-1)</f>
        <v/>
      </c>
      <c r="AH1836" s="37">
        <v>31530</v>
      </c>
      <c r="AJ1836" s="36" t="str">
        <f>IF(ISBLANK(AI1837),"",Short1[[#This Row],[Adj Close]]/AI1837-1)</f>
        <v/>
      </c>
      <c r="AK1836" s="29">
        <v>31530</v>
      </c>
      <c r="AM1836" s="33" t="str">
        <f>IF(ISBLANK(AL1837),"",Short2[[#This Row],[Adj Close]]/AL1837-1)</f>
        <v/>
      </c>
    </row>
    <row r="1837" spans="1:39" x14ac:dyDescent="0.25">
      <c r="A1837" s="37">
        <v>31523</v>
      </c>
      <c r="B1837" s="39">
        <v>242.28999300000001</v>
      </c>
      <c r="C1837" s="36">
        <f>IF(ISBLANK(B1838), "", GSPC[[#This Row],[Adj Close]]/B1838-1)</f>
        <v>-3.7136726686670674E-4</v>
      </c>
      <c r="D1837" s="37">
        <v>31523</v>
      </c>
      <c r="E1837"/>
      <c r="F1837" s="36" t="str">
        <f>IF(ISBLANK(E1838), "", Long0[[#This Row],[Adj Close]]/E1838-1)</f>
        <v/>
      </c>
      <c r="M1837" s="29">
        <v>31523</v>
      </c>
      <c r="O1837" s="33" t="str">
        <f>IF(ISBLANK(N1838),"",Long3[[#This Row],[Adj Close]]/N1838-1)</f>
        <v/>
      </c>
      <c r="AH1837" s="37">
        <v>31523</v>
      </c>
      <c r="AJ1837" s="36" t="str">
        <f>IF(ISBLANK(AI1838),"",Short1[[#This Row],[Adj Close]]/AI1838-1)</f>
        <v/>
      </c>
      <c r="AK1837" s="29">
        <v>31523</v>
      </c>
      <c r="AM1837" s="33" t="str">
        <f>IF(ISBLANK(AL1838),"",Short2[[#This Row],[Adj Close]]/AL1838-1)</f>
        <v/>
      </c>
    </row>
    <row r="1838" spans="1:39" x14ac:dyDescent="0.25">
      <c r="A1838" s="37">
        <v>31516</v>
      </c>
      <c r="B1838" s="39">
        <v>242.38000500000001</v>
      </c>
      <c r="C1838" s="36">
        <f>IF(ISBLANK(B1839), "", GSPC[[#This Row],[Adj Close]]/B1839-1)</f>
        <v>2.7164486895942419E-2</v>
      </c>
      <c r="D1838" s="37">
        <v>31516</v>
      </c>
      <c r="E1838"/>
      <c r="F1838" s="36" t="str">
        <f>IF(ISBLANK(E1839), "", Long0[[#This Row],[Adj Close]]/E1839-1)</f>
        <v/>
      </c>
      <c r="M1838" s="29">
        <v>31516</v>
      </c>
      <c r="O1838" s="33" t="str">
        <f>IF(ISBLANK(N1839),"",Long3[[#This Row],[Adj Close]]/N1839-1)</f>
        <v/>
      </c>
      <c r="AH1838" s="37">
        <v>31516</v>
      </c>
      <c r="AJ1838" s="36" t="str">
        <f>IF(ISBLANK(AI1839),"",Short1[[#This Row],[Adj Close]]/AI1839-1)</f>
        <v/>
      </c>
      <c r="AK1838" s="29">
        <v>31516</v>
      </c>
      <c r="AM1838" s="33" t="str">
        <f>IF(ISBLANK(AL1839),"",Short2[[#This Row],[Adj Close]]/AL1839-1)</f>
        <v/>
      </c>
    </row>
    <row r="1839" spans="1:39" x14ac:dyDescent="0.25">
      <c r="A1839" s="37">
        <v>31509</v>
      </c>
      <c r="B1839" s="39">
        <v>235.970001</v>
      </c>
      <c r="C1839" s="36">
        <f>IF(ISBLANK(B1840), "", GSPC[[#This Row],[Adj Close]]/B1840-1)</f>
        <v>3.1833481727810753E-2</v>
      </c>
      <c r="D1839" s="37">
        <v>31509</v>
      </c>
      <c r="E1839"/>
      <c r="F1839" s="36" t="str">
        <f>IF(ISBLANK(E1840), "", Long0[[#This Row],[Adj Close]]/E1840-1)</f>
        <v/>
      </c>
      <c r="M1839" s="29">
        <v>31509</v>
      </c>
      <c r="O1839" s="33" t="str">
        <f>IF(ISBLANK(N1840),"",Long3[[#This Row],[Adj Close]]/N1840-1)</f>
        <v/>
      </c>
      <c r="AH1839" s="37">
        <v>31509</v>
      </c>
      <c r="AJ1839" s="36" t="str">
        <f>IF(ISBLANK(AI1840),"",Short1[[#This Row],[Adj Close]]/AI1840-1)</f>
        <v/>
      </c>
      <c r="AK1839" s="29">
        <v>31509</v>
      </c>
      <c r="AM1839" s="33" t="str">
        <f>IF(ISBLANK(AL1840),"",Short2[[#This Row],[Adj Close]]/AL1840-1)</f>
        <v/>
      </c>
    </row>
    <row r="1840" spans="1:39" x14ac:dyDescent="0.25">
      <c r="A1840" s="37">
        <v>31502</v>
      </c>
      <c r="B1840" s="39">
        <v>228.69000199999999</v>
      </c>
      <c r="C1840" s="36">
        <f>IF(ISBLANK(B1841), "", GSPC[[#This Row],[Adj Close]]/B1841-1)</f>
        <v>-4.3017947679549917E-2</v>
      </c>
      <c r="D1840" s="37">
        <v>31502</v>
      </c>
      <c r="E1840"/>
      <c r="F1840" s="36" t="str">
        <f>IF(ISBLANK(E1841), "", Long0[[#This Row],[Adj Close]]/E1841-1)</f>
        <v/>
      </c>
      <c r="M1840" s="29">
        <v>31502</v>
      </c>
      <c r="O1840" s="33" t="str">
        <f>IF(ISBLANK(N1841),"",Long3[[#This Row],[Adj Close]]/N1841-1)</f>
        <v/>
      </c>
      <c r="AH1840" s="37">
        <v>31502</v>
      </c>
      <c r="AJ1840" s="36" t="str">
        <f>IF(ISBLANK(AI1841),"",Short1[[#This Row],[Adj Close]]/AI1841-1)</f>
        <v/>
      </c>
      <c r="AK1840" s="29">
        <v>31502</v>
      </c>
      <c r="AM1840" s="33" t="str">
        <f>IF(ISBLANK(AL1841),"",Short2[[#This Row],[Adj Close]]/AL1841-1)</f>
        <v/>
      </c>
    </row>
    <row r="1841" spans="1:39" x14ac:dyDescent="0.25">
      <c r="A1841" s="37">
        <v>31495</v>
      </c>
      <c r="B1841" s="39">
        <v>238.970001</v>
      </c>
      <c r="C1841" s="36">
        <f>IF(ISBLANK(B1842), "", GSPC[[#This Row],[Adj Close]]/B1842-1)</f>
        <v>2.4127903902080972E-2</v>
      </c>
      <c r="D1841" s="37">
        <v>31495</v>
      </c>
      <c r="E1841"/>
      <c r="F1841" s="36" t="str">
        <f>IF(ISBLANK(E1842), "", Long0[[#This Row],[Adj Close]]/E1842-1)</f>
        <v/>
      </c>
      <c r="M1841" s="29">
        <v>31495</v>
      </c>
      <c r="O1841" s="33" t="str">
        <f>IF(ISBLANK(N1842),"",Long3[[#This Row],[Adj Close]]/N1842-1)</f>
        <v/>
      </c>
      <c r="AH1841" s="37">
        <v>31495</v>
      </c>
      <c r="AJ1841" s="36" t="str">
        <f>IF(ISBLANK(AI1842),"",Short1[[#This Row],[Adj Close]]/AI1842-1)</f>
        <v/>
      </c>
      <c r="AK1841" s="29">
        <v>31495</v>
      </c>
      <c r="AM1841" s="33" t="str">
        <f>IF(ISBLANK(AL1842),"",Short2[[#This Row],[Adj Close]]/AL1842-1)</f>
        <v/>
      </c>
    </row>
    <row r="1842" spans="1:39" x14ac:dyDescent="0.25">
      <c r="A1842" s="37">
        <v>31488</v>
      </c>
      <c r="B1842" s="39">
        <v>233.33999600000001</v>
      </c>
      <c r="C1842" s="36">
        <f>IF(ISBLANK(B1843), "", GSPC[[#This Row],[Adj Close]]/B1843-1)</f>
        <v>-1.3570099172647176E-2</v>
      </c>
      <c r="D1842" s="37">
        <v>31488</v>
      </c>
      <c r="E1842"/>
      <c r="F1842" s="36" t="str">
        <f>IF(ISBLANK(E1843), "", Long0[[#This Row],[Adj Close]]/E1843-1)</f>
        <v/>
      </c>
      <c r="M1842" s="29">
        <v>31488</v>
      </c>
      <c r="O1842" s="33" t="str">
        <f>IF(ISBLANK(N1843),"",Long3[[#This Row],[Adj Close]]/N1843-1)</f>
        <v/>
      </c>
      <c r="AH1842" s="37">
        <v>31488</v>
      </c>
      <c r="AJ1842" s="36" t="str">
        <f>IF(ISBLANK(AI1843),"",Short1[[#This Row],[Adj Close]]/AI1843-1)</f>
        <v/>
      </c>
      <c r="AK1842" s="29">
        <v>31488</v>
      </c>
      <c r="AM1842" s="33" t="str">
        <f>IF(ISBLANK(AL1843),"",Short2[[#This Row],[Adj Close]]/AL1843-1)</f>
        <v/>
      </c>
    </row>
    <row r="1843" spans="1:39" x14ac:dyDescent="0.25">
      <c r="A1843" s="37">
        <v>31481</v>
      </c>
      <c r="B1843" s="39">
        <v>236.550003</v>
      </c>
      <c r="C1843" s="36">
        <f>IF(ISBLANK(B1844), "", GSPC[[#This Row],[Adj Close]]/B1844-1)</f>
        <v>4.8676666486072273E-2</v>
      </c>
      <c r="D1843" s="37">
        <v>31481</v>
      </c>
      <c r="E1843"/>
      <c r="F1843" s="36" t="str">
        <f>IF(ISBLANK(E1844), "", Long0[[#This Row],[Adj Close]]/E1844-1)</f>
        <v/>
      </c>
      <c r="M1843" s="29">
        <v>31481</v>
      </c>
      <c r="O1843" s="33" t="str">
        <f>IF(ISBLANK(N1844),"",Long3[[#This Row],[Adj Close]]/N1844-1)</f>
        <v/>
      </c>
      <c r="AH1843" s="37">
        <v>31481</v>
      </c>
      <c r="AJ1843" s="36" t="str">
        <f>IF(ISBLANK(AI1844),"",Short1[[#This Row],[Adj Close]]/AI1844-1)</f>
        <v/>
      </c>
      <c r="AK1843" s="29">
        <v>31481</v>
      </c>
      <c r="AM1843" s="33" t="str">
        <f>IF(ISBLANK(AL1844),"",Short2[[#This Row],[Adj Close]]/AL1844-1)</f>
        <v/>
      </c>
    </row>
    <row r="1844" spans="1:39" x14ac:dyDescent="0.25">
      <c r="A1844" s="37">
        <v>31474</v>
      </c>
      <c r="B1844" s="39">
        <v>225.570007</v>
      </c>
      <c r="C1844" s="36">
        <f>IF(ISBLANK(B1845), "", GSPC[[#This Row],[Adj Close]]/B1845-1)</f>
        <v>-5.9491936008213564E-3</v>
      </c>
      <c r="D1844" s="37">
        <v>31474</v>
      </c>
      <c r="E1844"/>
      <c r="F1844" s="36" t="str">
        <f>IF(ISBLANK(E1845), "", Long0[[#This Row],[Adj Close]]/E1845-1)</f>
        <v/>
      </c>
      <c r="M1844" s="29">
        <v>31474</v>
      </c>
      <c r="O1844" s="33" t="str">
        <f>IF(ISBLANK(N1845),"",Long3[[#This Row],[Adj Close]]/N1845-1)</f>
        <v/>
      </c>
      <c r="AH1844" s="37">
        <v>31474</v>
      </c>
      <c r="AJ1844" s="36" t="str">
        <f>IF(ISBLANK(AI1845),"",Short1[[#This Row],[Adj Close]]/AI1845-1)</f>
        <v/>
      </c>
      <c r="AK1844" s="29">
        <v>31474</v>
      </c>
      <c r="AM1844" s="33" t="str">
        <f>IF(ISBLANK(AL1845),"",Short2[[#This Row],[Adj Close]]/AL1845-1)</f>
        <v/>
      </c>
    </row>
    <row r="1845" spans="1:39" x14ac:dyDescent="0.25">
      <c r="A1845" s="37">
        <v>31467</v>
      </c>
      <c r="B1845" s="39">
        <v>226.91999799999999</v>
      </c>
      <c r="C1845" s="36">
        <f>IF(ISBLANK(B1846), "", GSPC[[#This Row],[Adj Close]]/B1846-1)</f>
        <v>1.0239529210211318E-2</v>
      </c>
      <c r="D1845" s="37">
        <v>31467</v>
      </c>
      <c r="E1845"/>
      <c r="F1845" s="36" t="str">
        <f>IF(ISBLANK(E1846), "", Long0[[#This Row],[Adj Close]]/E1846-1)</f>
        <v/>
      </c>
      <c r="M1845" s="29">
        <v>31467</v>
      </c>
      <c r="O1845" s="33" t="str">
        <f>IF(ISBLANK(N1846),"",Long3[[#This Row],[Adj Close]]/N1846-1)</f>
        <v/>
      </c>
      <c r="AH1845" s="37">
        <v>31467</v>
      </c>
      <c r="AJ1845" s="36" t="str">
        <f>IF(ISBLANK(AI1846),"",Short1[[#This Row],[Adj Close]]/AI1846-1)</f>
        <v/>
      </c>
      <c r="AK1845" s="29">
        <v>31467</v>
      </c>
      <c r="AM1845" s="33" t="str">
        <f>IF(ISBLANK(AL1846),"",Short2[[#This Row],[Adj Close]]/AL1846-1)</f>
        <v/>
      </c>
    </row>
    <row r="1846" spans="1:39" x14ac:dyDescent="0.25">
      <c r="A1846" s="37">
        <v>31460</v>
      </c>
      <c r="B1846" s="39">
        <v>224.61999499999999</v>
      </c>
      <c r="C1846" s="36">
        <f>IF(ISBLANK(B1847), "", GSPC[[#This Row],[Adj Close]]/B1847-1)</f>
        <v>2.2115035086344825E-2</v>
      </c>
      <c r="D1846" s="37">
        <v>31460</v>
      </c>
      <c r="E1846"/>
      <c r="F1846" s="36" t="str">
        <f>IF(ISBLANK(E1847), "", Long0[[#This Row],[Adj Close]]/E1847-1)</f>
        <v/>
      </c>
      <c r="M1846" s="29">
        <v>31460</v>
      </c>
      <c r="O1846" s="33" t="str">
        <f>IF(ISBLANK(N1847),"",Long3[[#This Row],[Adj Close]]/N1847-1)</f>
        <v/>
      </c>
      <c r="AH1846" s="37">
        <v>31460</v>
      </c>
      <c r="AJ1846" s="36" t="str">
        <f>IF(ISBLANK(AI1847),"",Short1[[#This Row],[Adj Close]]/AI1847-1)</f>
        <v/>
      </c>
      <c r="AK1846" s="29">
        <v>31460</v>
      </c>
      <c r="AM1846" s="33" t="str">
        <f>IF(ISBLANK(AL1847),"",Short2[[#This Row],[Adj Close]]/AL1847-1)</f>
        <v/>
      </c>
    </row>
    <row r="1847" spans="1:39" x14ac:dyDescent="0.25">
      <c r="A1847" s="37">
        <v>31453</v>
      </c>
      <c r="B1847" s="39">
        <v>219.759995</v>
      </c>
      <c r="C1847" s="36">
        <f>IF(ISBLANK(B1848), "", GSPC[[#This Row],[Adj Close]]/B1848-1)</f>
        <v>2.4235631284821313E-2</v>
      </c>
      <c r="D1847" s="37">
        <v>31453</v>
      </c>
      <c r="E1847"/>
      <c r="F1847" s="36" t="str">
        <f>IF(ISBLANK(E1848), "", Long0[[#This Row],[Adj Close]]/E1848-1)</f>
        <v/>
      </c>
      <c r="M1847" s="29">
        <v>31453</v>
      </c>
      <c r="O1847" s="33" t="str">
        <f>IF(ISBLANK(N1848),"",Long3[[#This Row],[Adj Close]]/N1848-1)</f>
        <v/>
      </c>
      <c r="AH1847" s="37">
        <v>31453</v>
      </c>
      <c r="AJ1847" s="36" t="str">
        <f>IF(ISBLANK(AI1848),"",Short1[[#This Row],[Adj Close]]/AI1848-1)</f>
        <v/>
      </c>
      <c r="AK1847" s="29">
        <v>31453</v>
      </c>
      <c r="AM1847" s="33" t="str">
        <f>IF(ISBLANK(AL1848),"",Short2[[#This Row],[Adj Close]]/AL1848-1)</f>
        <v/>
      </c>
    </row>
    <row r="1848" spans="1:39" x14ac:dyDescent="0.25">
      <c r="A1848" s="37">
        <v>31446</v>
      </c>
      <c r="B1848" s="39">
        <v>214.55999800000001</v>
      </c>
      <c r="C1848" s="36">
        <f>IF(ISBLANK(B1849), "", GSPC[[#This Row],[Adj Close]]/B1849-1)</f>
        <v>1.312682506906615E-2</v>
      </c>
      <c r="D1848" s="37">
        <v>31446</v>
      </c>
      <c r="E1848"/>
      <c r="F1848" s="36" t="str">
        <f>IF(ISBLANK(E1849), "", Long0[[#This Row],[Adj Close]]/E1849-1)</f>
        <v/>
      </c>
      <c r="M1848" s="29">
        <v>31446</v>
      </c>
      <c r="O1848" s="33" t="str">
        <f>IF(ISBLANK(N1849),"",Long3[[#This Row],[Adj Close]]/N1849-1)</f>
        <v/>
      </c>
      <c r="AH1848" s="37">
        <v>31446</v>
      </c>
      <c r="AJ1848" s="36" t="str">
        <f>IF(ISBLANK(AI1849),"",Short1[[#This Row],[Adj Close]]/AI1849-1)</f>
        <v/>
      </c>
      <c r="AK1848" s="29">
        <v>31446</v>
      </c>
      <c r="AM1848" s="33" t="str">
        <f>IF(ISBLANK(AL1849),"",Short2[[#This Row],[Adj Close]]/AL1849-1)</f>
        <v/>
      </c>
    </row>
    <row r="1849" spans="1:39" x14ac:dyDescent="0.25">
      <c r="A1849" s="37">
        <v>31439</v>
      </c>
      <c r="B1849" s="39">
        <v>211.779999</v>
      </c>
      <c r="C1849" s="36">
        <f>IF(ISBLANK(B1850), "", GSPC[[#This Row],[Adj Close]]/B1850-1)</f>
        <v>2.591680560682863E-2</v>
      </c>
      <c r="D1849" s="37">
        <v>31439</v>
      </c>
      <c r="E1849"/>
      <c r="F1849" s="36" t="str">
        <f>IF(ISBLANK(E1850), "", Long0[[#This Row],[Adj Close]]/E1850-1)</f>
        <v/>
      </c>
      <c r="M1849" s="29">
        <v>31439</v>
      </c>
      <c r="O1849" s="33" t="str">
        <f>IF(ISBLANK(N1850),"",Long3[[#This Row],[Adj Close]]/N1850-1)</f>
        <v/>
      </c>
      <c r="AH1849" s="37">
        <v>31439</v>
      </c>
      <c r="AJ1849" s="36" t="str">
        <f>IF(ISBLANK(AI1850),"",Short1[[#This Row],[Adj Close]]/AI1850-1)</f>
        <v/>
      </c>
      <c r="AK1849" s="29">
        <v>31439</v>
      </c>
      <c r="AM1849" s="33" t="str">
        <f>IF(ISBLANK(AL1850),"",Short2[[#This Row],[Adj Close]]/AL1850-1)</f>
        <v/>
      </c>
    </row>
    <row r="1850" spans="1:39" x14ac:dyDescent="0.25">
      <c r="A1850" s="37">
        <v>31432</v>
      </c>
      <c r="B1850" s="39">
        <v>206.429993</v>
      </c>
      <c r="C1850" s="36">
        <f>IF(ISBLANK(B1851), "", GSPC[[#This Row],[Adj Close]]/B1851-1)</f>
        <v>-9.5955479881438821E-3</v>
      </c>
      <c r="D1850" s="37">
        <v>31432</v>
      </c>
      <c r="E1850"/>
      <c r="F1850" s="36" t="str">
        <f>IF(ISBLANK(E1851), "", Long0[[#This Row],[Adj Close]]/E1851-1)</f>
        <v/>
      </c>
      <c r="M1850" s="29">
        <v>31432</v>
      </c>
      <c r="O1850" s="33" t="str">
        <f>IF(ISBLANK(N1851),"",Long3[[#This Row],[Adj Close]]/N1851-1)</f>
        <v/>
      </c>
      <c r="AH1850" s="37">
        <v>31432</v>
      </c>
      <c r="AJ1850" s="36" t="str">
        <f>IF(ISBLANK(AI1851),"",Short1[[#This Row],[Adj Close]]/AI1851-1)</f>
        <v/>
      </c>
      <c r="AK1850" s="29">
        <v>31432</v>
      </c>
      <c r="AM1850" s="33" t="str">
        <f>IF(ISBLANK(AL1851),"",Short2[[#This Row],[Adj Close]]/AL1851-1)</f>
        <v/>
      </c>
    </row>
    <row r="1851" spans="1:39" x14ac:dyDescent="0.25">
      <c r="A1851" s="37">
        <v>31425</v>
      </c>
      <c r="B1851" s="39">
        <v>208.429993</v>
      </c>
      <c r="C1851" s="36">
        <f>IF(ISBLANK(B1852), "", GSPC[[#This Row],[Adj Close]]/B1852-1)</f>
        <v>1.199255154424228E-2</v>
      </c>
      <c r="D1851" s="37">
        <v>31425</v>
      </c>
      <c r="E1851"/>
      <c r="F1851" s="36" t="str">
        <f>IF(ISBLANK(E1852), "", Long0[[#This Row],[Adj Close]]/E1852-1)</f>
        <v/>
      </c>
      <c r="M1851" s="29">
        <v>31425</v>
      </c>
      <c r="O1851" s="33" t="str">
        <f>IF(ISBLANK(N1852),"",Long3[[#This Row],[Adj Close]]/N1852-1)</f>
        <v/>
      </c>
      <c r="AH1851" s="37">
        <v>31425</v>
      </c>
      <c r="AJ1851" s="36" t="str">
        <f>IF(ISBLANK(AI1852),"",Short1[[#This Row],[Adj Close]]/AI1852-1)</f>
        <v/>
      </c>
      <c r="AK1851" s="29">
        <v>31425</v>
      </c>
      <c r="AM1851" s="33" t="str">
        <f>IF(ISBLANK(AL1852),"",Short2[[#This Row],[Adj Close]]/AL1852-1)</f>
        <v/>
      </c>
    </row>
    <row r="1852" spans="1:39" x14ac:dyDescent="0.25">
      <c r="A1852" s="37">
        <v>31418</v>
      </c>
      <c r="B1852" s="39">
        <v>205.96000699999999</v>
      </c>
      <c r="C1852" s="36">
        <f>IF(ISBLANK(B1853), "", GSPC[[#This Row],[Adj Close]]/B1853-1)</f>
        <v>-2.3330794211618211E-2</v>
      </c>
      <c r="D1852" s="37">
        <v>31418</v>
      </c>
      <c r="E1852"/>
      <c r="F1852" s="36" t="str">
        <f>IF(ISBLANK(E1853), "", Long0[[#This Row],[Adj Close]]/E1853-1)</f>
        <v/>
      </c>
      <c r="M1852" s="29">
        <v>31418</v>
      </c>
      <c r="O1852" s="33" t="str">
        <f>IF(ISBLANK(N1853),"",Long3[[#This Row],[Adj Close]]/N1853-1)</f>
        <v/>
      </c>
      <c r="AH1852" s="37">
        <v>31418</v>
      </c>
      <c r="AJ1852" s="36" t="str">
        <f>IF(ISBLANK(AI1853),"",Short1[[#This Row],[Adj Close]]/AI1853-1)</f>
        <v/>
      </c>
      <c r="AK1852" s="29">
        <v>31418</v>
      </c>
      <c r="AM1852" s="33" t="str">
        <f>IF(ISBLANK(AL1853),"",Short2[[#This Row],[Adj Close]]/AL1853-1)</f>
        <v/>
      </c>
    </row>
    <row r="1853" spans="1:39" x14ac:dyDescent="0.25">
      <c r="A1853" s="37">
        <v>31411</v>
      </c>
      <c r="B1853" s="39">
        <v>210.88000500000001</v>
      </c>
      <c r="C1853" s="36">
        <f>IF(ISBLANK(B1854), "", GSPC[[#This Row],[Adj Close]]/B1854-1)</f>
        <v>6.0588902912128706E-3</v>
      </c>
      <c r="D1853" s="37">
        <v>31411</v>
      </c>
      <c r="E1853"/>
      <c r="F1853" s="36" t="str">
        <f>IF(ISBLANK(E1854), "", Long0[[#This Row],[Adj Close]]/E1854-1)</f>
        <v/>
      </c>
      <c r="M1853" s="29">
        <v>31411</v>
      </c>
      <c r="O1853" s="33" t="str">
        <f>IF(ISBLANK(N1854),"",Long3[[#This Row],[Adj Close]]/N1854-1)</f>
        <v/>
      </c>
      <c r="AH1853" s="37">
        <v>31411</v>
      </c>
      <c r="AJ1853" s="36" t="str">
        <f>IF(ISBLANK(AI1854),"",Short1[[#This Row],[Adj Close]]/AI1854-1)</f>
        <v/>
      </c>
      <c r="AK1853" s="29">
        <v>31411</v>
      </c>
      <c r="AM1853" s="33" t="str">
        <f>IF(ISBLANK(AL1854),"",Short2[[#This Row],[Adj Close]]/AL1854-1)</f>
        <v/>
      </c>
    </row>
    <row r="1854" spans="1:39" x14ac:dyDescent="0.25">
      <c r="A1854" s="37">
        <v>31404</v>
      </c>
      <c r="B1854" s="39">
        <v>209.61000100000001</v>
      </c>
      <c r="C1854" s="36">
        <f>IF(ISBLANK(B1855), "", GSPC[[#This Row],[Adj Close]]/B1855-1)</f>
        <v>-6.3051151388534565E-3</v>
      </c>
      <c r="D1854" s="37">
        <v>31404</v>
      </c>
      <c r="E1854"/>
      <c r="F1854" s="36" t="str">
        <f>IF(ISBLANK(E1855), "", Long0[[#This Row],[Adj Close]]/E1855-1)</f>
        <v/>
      </c>
      <c r="M1854" s="29">
        <v>31404</v>
      </c>
      <c r="O1854" s="33" t="str">
        <f>IF(ISBLANK(N1855),"",Long3[[#This Row],[Adj Close]]/N1855-1)</f>
        <v/>
      </c>
      <c r="AH1854" s="37">
        <v>31404</v>
      </c>
      <c r="AJ1854" s="36" t="str">
        <f>IF(ISBLANK(AI1855),"",Short1[[#This Row],[Adj Close]]/AI1855-1)</f>
        <v/>
      </c>
      <c r="AK1854" s="29">
        <v>31404</v>
      </c>
      <c r="AM1854" s="33" t="str">
        <f>IF(ISBLANK(AL1855),"",Short2[[#This Row],[Adj Close]]/AL1855-1)</f>
        <v/>
      </c>
    </row>
    <row r="1855" spans="1:39" x14ac:dyDescent="0.25">
      <c r="A1855" s="37">
        <v>31397</v>
      </c>
      <c r="B1855" s="39">
        <v>210.94000199999999</v>
      </c>
      <c r="C1855" s="36">
        <f>IF(ISBLANK(B1856), "", GSPC[[#This Row],[Adj Close]]/B1856-1)</f>
        <v>4.7632656495830705E-3</v>
      </c>
      <c r="D1855" s="37">
        <v>31397</v>
      </c>
      <c r="E1855"/>
      <c r="F1855" s="36" t="str">
        <f>IF(ISBLANK(E1856), "", Long0[[#This Row],[Adj Close]]/E1856-1)</f>
        <v/>
      </c>
      <c r="M1855" s="29">
        <v>31397</v>
      </c>
      <c r="O1855" s="33" t="str">
        <f>IF(ISBLANK(N1856),"",Long3[[#This Row],[Adj Close]]/N1856-1)</f>
        <v/>
      </c>
      <c r="AH1855" s="37">
        <v>31397</v>
      </c>
      <c r="AJ1855" s="36" t="str">
        <f>IF(ISBLANK(AI1856),"",Short1[[#This Row],[Adj Close]]/AI1856-1)</f>
        <v/>
      </c>
      <c r="AK1855" s="29">
        <v>31397</v>
      </c>
      <c r="AM1855" s="33" t="str">
        <f>IF(ISBLANK(AL1856),"",Short2[[#This Row],[Adj Close]]/AL1856-1)</f>
        <v/>
      </c>
    </row>
    <row r="1856" spans="1:39" x14ac:dyDescent="0.25">
      <c r="A1856" s="37">
        <v>31390</v>
      </c>
      <c r="B1856" s="39">
        <v>209.94000199999999</v>
      </c>
      <c r="C1856" s="36">
        <f>IF(ISBLANK(B1857), "", GSPC[[#This Row],[Adj Close]]/B1857-1)</f>
        <v>3.4238124187444541E-2</v>
      </c>
      <c r="D1856" s="37">
        <v>31390</v>
      </c>
      <c r="E1856"/>
      <c r="F1856" s="36" t="str">
        <f>IF(ISBLANK(E1857), "", Long0[[#This Row],[Adj Close]]/E1857-1)</f>
        <v/>
      </c>
      <c r="M1856" s="29">
        <v>31390</v>
      </c>
      <c r="O1856" s="33" t="str">
        <f>IF(ISBLANK(N1857),"",Long3[[#This Row],[Adj Close]]/N1857-1)</f>
        <v/>
      </c>
      <c r="AH1856" s="37">
        <v>31390</v>
      </c>
      <c r="AJ1856" s="36" t="str">
        <f>IF(ISBLANK(AI1857),"",Short1[[#This Row],[Adj Close]]/AI1857-1)</f>
        <v/>
      </c>
      <c r="AK1856" s="29">
        <v>31390</v>
      </c>
      <c r="AM1856" s="33" t="str">
        <f>IF(ISBLANK(AL1857),"",Short2[[#This Row],[Adj Close]]/AL1857-1)</f>
        <v/>
      </c>
    </row>
    <row r="1857" spans="1:39" x14ac:dyDescent="0.25">
      <c r="A1857" s="37">
        <v>31383</v>
      </c>
      <c r="B1857" s="39">
        <v>202.990005</v>
      </c>
      <c r="C1857" s="36">
        <f>IF(ISBLANK(B1858), "", GSPC[[#This Row],[Adj Close]]/B1858-1)</f>
        <v>4.0560271460259312E-3</v>
      </c>
      <c r="D1857" s="37">
        <v>31383</v>
      </c>
      <c r="E1857"/>
      <c r="F1857" s="36" t="str">
        <f>IF(ISBLANK(E1858), "", Long0[[#This Row],[Adj Close]]/E1858-1)</f>
        <v/>
      </c>
      <c r="M1857" s="29">
        <v>31383</v>
      </c>
      <c r="O1857" s="33" t="str">
        <f>IF(ISBLANK(N1858),"",Long3[[#This Row],[Adj Close]]/N1858-1)</f>
        <v/>
      </c>
      <c r="AH1857" s="37">
        <v>31383</v>
      </c>
      <c r="AJ1857" s="36" t="str">
        <f>IF(ISBLANK(AI1858),"",Short1[[#This Row],[Adj Close]]/AI1858-1)</f>
        <v/>
      </c>
      <c r="AK1857" s="29">
        <v>31383</v>
      </c>
      <c r="AM1857" s="33" t="str">
        <f>IF(ISBLANK(AL1858),"",Short2[[#This Row],[Adj Close]]/AL1858-1)</f>
        <v/>
      </c>
    </row>
    <row r="1858" spans="1:39" x14ac:dyDescent="0.25">
      <c r="A1858" s="37">
        <v>31376</v>
      </c>
      <c r="B1858" s="39">
        <v>202.16999799999999</v>
      </c>
      <c r="C1858" s="36">
        <f>IF(ISBLANK(B1859), "", GSPC[[#This Row],[Adj Close]]/B1859-1)</f>
        <v>3.2254564663465324E-3</v>
      </c>
      <c r="D1858" s="37">
        <v>31376</v>
      </c>
      <c r="E1858"/>
      <c r="F1858" s="36" t="str">
        <f>IF(ISBLANK(E1859), "", Long0[[#This Row],[Adj Close]]/E1859-1)</f>
        <v/>
      </c>
      <c r="M1858" s="29">
        <v>31376</v>
      </c>
      <c r="O1858" s="33" t="str">
        <f>IF(ISBLANK(N1859),"",Long3[[#This Row],[Adj Close]]/N1859-1)</f>
        <v/>
      </c>
      <c r="AH1858" s="37">
        <v>31376</v>
      </c>
      <c r="AJ1858" s="36" t="str">
        <f>IF(ISBLANK(AI1859),"",Short1[[#This Row],[Adj Close]]/AI1859-1)</f>
        <v/>
      </c>
      <c r="AK1858" s="29">
        <v>31376</v>
      </c>
      <c r="AM1858" s="33" t="str">
        <f>IF(ISBLANK(AL1859),"",Short2[[#This Row],[Adj Close]]/AL1859-1)</f>
        <v/>
      </c>
    </row>
    <row r="1859" spans="1:39" x14ac:dyDescent="0.25">
      <c r="A1859" s="37">
        <v>31369</v>
      </c>
      <c r="B1859" s="39">
        <v>201.520004</v>
      </c>
      <c r="C1859" s="36">
        <f>IF(ISBLANK(B1860), "", GSPC[[#This Row],[Adj Close]]/B1860-1)</f>
        <v>1.7212674689754737E-2</v>
      </c>
      <c r="D1859" s="37">
        <v>31369</v>
      </c>
      <c r="E1859"/>
      <c r="F1859" s="36" t="str">
        <f>IF(ISBLANK(E1860), "", Long0[[#This Row],[Adj Close]]/E1860-1)</f>
        <v/>
      </c>
      <c r="M1859" s="29">
        <v>31369</v>
      </c>
      <c r="O1859" s="33" t="str">
        <f>IF(ISBLANK(N1860),"",Long3[[#This Row],[Adj Close]]/N1860-1)</f>
        <v/>
      </c>
      <c r="AH1859" s="37">
        <v>31369</v>
      </c>
      <c r="AJ1859" s="36" t="str">
        <f>IF(ISBLANK(AI1860),"",Short1[[#This Row],[Adj Close]]/AI1860-1)</f>
        <v/>
      </c>
      <c r="AK1859" s="29">
        <v>31369</v>
      </c>
      <c r="AM1859" s="33" t="str">
        <f>IF(ISBLANK(AL1860),"",Short2[[#This Row],[Adj Close]]/AL1860-1)</f>
        <v/>
      </c>
    </row>
    <row r="1860" spans="1:39" x14ac:dyDescent="0.25">
      <c r="A1860" s="37">
        <v>31362</v>
      </c>
      <c r="B1860" s="39">
        <v>198.11000100000001</v>
      </c>
      <c r="C1860" s="36">
        <f>IF(ISBLANK(B1861), "", GSPC[[#This Row],[Adj Close]]/B1861-1)</f>
        <v>2.266157328793339E-2</v>
      </c>
      <c r="D1860" s="37">
        <v>31362</v>
      </c>
      <c r="E1860"/>
      <c r="F1860" s="36" t="str">
        <f>IF(ISBLANK(E1861), "", Long0[[#This Row],[Adj Close]]/E1861-1)</f>
        <v/>
      </c>
      <c r="M1860" s="29">
        <v>31362</v>
      </c>
      <c r="O1860" s="33" t="str">
        <f>IF(ISBLANK(N1861),"",Long3[[#This Row],[Adj Close]]/N1861-1)</f>
        <v/>
      </c>
      <c r="AH1860" s="37">
        <v>31362</v>
      </c>
      <c r="AJ1860" s="36" t="str">
        <f>IF(ISBLANK(AI1861),"",Short1[[#This Row],[Adj Close]]/AI1861-1)</f>
        <v/>
      </c>
      <c r="AK1860" s="29">
        <v>31362</v>
      </c>
      <c r="AM1860" s="33" t="str">
        <f>IF(ISBLANK(AL1861),"",Short2[[#This Row],[Adj Close]]/AL1861-1)</f>
        <v/>
      </c>
    </row>
    <row r="1861" spans="1:39" x14ac:dyDescent="0.25">
      <c r="A1861" s="37">
        <v>31355</v>
      </c>
      <c r="B1861" s="39">
        <v>193.720001</v>
      </c>
      <c r="C1861" s="36">
        <f>IF(ISBLANK(B1862), "", GSPC[[#This Row],[Adj Close]]/B1862-1)</f>
        <v>1.1434250568758131E-2</v>
      </c>
      <c r="D1861" s="37">
        <v>31355</v>
      </c>
      <c r="E1861"/>
      <c r="F1861" s="36" t="str">
        <f>IF(ISBLANK(E1862), "", Long0[[#This Row],[Adj Close]]/E1862-1)</f>
        <v/>
      </c>
      <c r="M1861" s="29">
        <v>31355</v>
      </c>
      <c r="O1861" s="33" t="str">
        <f>IF(ISBLANK(N1862),"",Long3[[#This Row],[Adj Close]]/N1862-1)</f>
        <v/>
      </c>
      <c r="AH1861" s="37">
        <v>31355</v>
      </c>
      <c r="AJ1861" s="36" t="str">
        <f>IF(ISBLANK(AI1862),"",Short1[[#This Row],[Adj Close]]/AI1862-1)</f>
        <v/>
      </c>
      <c r="AK1861" s="29">
        <v>31355</v>
      </c>
      <c r="AM1861" s="33" t="str">
        <f>IF(ISBLANK(AL1862),"",Short2[[#This Row],[Adj Close]]/AL1862-1)</f>
        <v/>
      </c>
    </row>
    <row r="1862" spans="1:39" x14ac:dyDescent="0.25">
      <c r="A1862" s="37">
        <v>31348</v>
      </c>
      <c r="B1862" s="39">
        <v>191.529999</v>
      </c>
      <c r="C1862" s="36">
        <f>IF(ISBLANK(B1863), "", GSPC[[#This Row],[Adj Close]]/B1863-1)</f>
        <v>2.1384358545555537E-2</v>
      </c>
      <c r="D1862" s="37">
        <v>31348</v>
      </c>
      <c r="E1862"/>
      <c r="F1862" s="36" t="str">
        <f>IF(ISBLANK(E1863), "", Long0[[#This Row],[Adj Close]]/E1863-1)</f>
        <v/>
      </c>
      <c r="M1862" s="29">
        <v>31348</v>
      </c>
      <c r="O1862" s="33" t="str">
        <f>IF(ISBLANK(N1863),"",Long3[[#This Row],[Adj Close]]/N1863-1)</f>
        <v/>
      </c>
      <c r="AH1862" s="37">
        <v>31348</v>
      </c>
      <c r="AJ1862" s="36" t="str">
        <f>IF(ISBLANK(AI1863),"",Short1[[#This Row],[Adj Close]]/AI1863-1)</f>
        <v/>
      </c>
      <c r="AK1862" s="29">
        <v>31348</v>
      </c>
      <c r="AM1862" s="33" t="str">
        <f>IF(ISBLANK(AL1863),"",Short2[[#This Row],[Adj Close]]/AL1863-1)</f>
        <v/>
      </c>
    </row>
    <row r="1863" spans="1:39" x14ac:dyDescent="0.25">
      <c r="A1863" s="37">
        <v>31341</v>
      </c>
      <c r="B1863" s="39">
        <v>187.520004</v>
      </c>
      <c r="C1863" s="36">
        <f>IF(ISBLANK(B1864), "", GSPC[[#This Row],[Adj Close]]/B1864-1)</f>
        <v>2.566354886465394E-3</v>
      </c>
      <c r="D1863" s="37">
        <v>31341</v>
      </c>
      <c r="E1863"/>
      <c r="F1863" s="36" t="str">
        <f>IF(ISBLANK(E1864), "", Long0[[#This Row],[Adj Close]]/E1864-1)</f>
        <v/>
      </c>
      <c r="M1863" s="29">
        <v>31341</v>
      </c>
      <c r="O1863" s="33" t="str">
        <f>IF(ISBLANK(N1864),"",Long3[[#This Row],[Adj Close]]/N1864-1)</f>
        <v/>
      </c>
      <c r="AH1863" s="37">
        <v>31341</v>
      </c>
      <c r="AJ1863" s="36" t="str">
        <f>IF(ISBLANK(AI1864),"",Short1[[#This Row],[Adj Close]]/AI1864-1)</f>
        <v/>
      </c>
      <c r="AK1863" s="29">
        <v>31341</v>
      </c>
      <c r="AM1863" s="33" t="str">
        <f>IF(ISBLANK(AL1864),"",Short2[[#This Row],[Adj Close]]/AL1864-1)</f>
        <v/>
      </c>
    </row>
    <row r="1864" spans="1:39" x14ac:dyDescent="0.25">
      <c r="A1864" s="37">
        <v>31334</v>
      </c>
      <c r="B1864" s="39">
        <v>187.03999300000001</v>
      </c>
      <c r="C1864" s="36">
        <f>IF(ISBLANK(B1865), "", GSPC[[#This Row],[Adj Close]]/B1865-1)</f>
        <v>1.4977176117740187E-2</v>
      </c>
      <c r="D1864" s="37">
        <v>31334</v>
      </c>
      <c r="E1864"/>
      <c r="F1864" s="36" t="str">
        <f>IF(ISBLANK(E1865), "", Long0[[#This Row],[Adj Close]]/E1865-1)</f>
        <v/>
      </c>
      <c r="M1864" s="29">
        <v>31334</v>
      </c>
      <c r="O1864" s="33" t="str">
        <f>IF(ISBLANK(N1865),"",Long3[[#This Row],[Adj Close]]/N1865-1)</f>
        <v/>
      </c>
      <c r="AH1864" s="37">
        <v>31334</v>
      </c>
      <c r="AJ1864" s="36" t="str">
        <f>IF(ISBLANK(AI1865),"",Short1[[#This Row],[Adj Close]]/AI1865-1)</f>
        <v/>
      </c>
      <c r="AK1864" s="29">
        <v>31334</v>
      </c>
      <c r="AM1864" s="33" t="str">
        <f>IF(ISBLANK(AL1865),"",Short2[[#This Row],[Adj Close]]/AL1865-1)</f>
        <v/>
      </c>
    </row>
    <row r="1865" spans="1:39" x14ac:dyDescent="0.25">
      <c r="A1865" s="37">
        <v>31327</v>
      </c>
      <c r="B1865" s="39">
        <v>184.279999</v>
      </c>
      <c r="C1865" s="36">
        <f>IF(ISBLANK(B1866), "", GSPC[[#This Row],[Adj Close]]/B1866-1)</f>
        <v>5.7853836601606812E-3</v>
      </c>
      <c r="D1865" s="37">
        <v>31327</v>
      </c>
      <c r="E1865"/>
      <c r="F1865" s="36" t="str">
        <f>IF(ISBLANK(E1866), "", Long0[[#This Row],[Adj Close]]/E1866-1)</f>
        <v/>
      </c>
      <c r="M1865" s="29">
        <v>31327</v>
      </c>
      <c r="O1865" s="33" t="str">
        <f>IF(ISBLANK(N1866),"",Long3[[#This Row],[Adj Close]]/N1866-1)</f>
        <v/>
      </c>
      <c r="AH1865" s="37">
        <v>31327</v>
      </c>
      <c r="AJ1865" s="36" t="str">
        <f>IF(ISBLANK(AI1866),"",Short1[[#This Row],[Adj Close]]/AI1866-1)</f>
        <v/>
      </c>
      <c r="AK1865" s="29">
        <v>31327</v>
      </c>
      <c r="AM1865" s="33" t="str">
        <f>IF(ISBLANK(AL1866),"",Short2[[#This Row],[Adj Close]]/AL1866-1)</f>
        <v/>
      </c>
    </row>
    <row r="1866" spans="1:39" x14ac:dyDescent="0.25">
      <c r="A1866" s="37">
        <v>31320</v>
      </c>
      <c r="B1866" s="39">
        <v>183.220001</v>
      </c>
      <c r="C1866" s="36">
        <f>IF(ISBLANK(B1867), "", GSPC[[#This Row],[Adj Close]]/B1867-1)</f>
        <v>1.0645970955495576E-2</v>
      </c>
      <c r="D1866" s="37">
        <v>31320</v>
      </c>
      <c r="E1866"/>
      <c r="F1866" s="36" t="str">
        <f>IF(ISBLANK(E1867), "", Long0[[#This Row],[Adj Close]]/E1867-1)</f>
        <v/>
      </c>
      <c r="M1866" s="29">
        <v>31320</v>
      </c>
      <c r="O1866" s="33" t="str">
        <f>IF(ISBLANK(N1867),"",Long3[[#This Row],[Adj Close]]/N1867-1)</f>
        <v/>
      </c>
      <c r="AH1866" s="37">
        <v>31320</v>
      </c>
      <c r="AJ1866" s="36" t="str">
        <f>IF(ISBLANK(AI1867),"",Short1[[#This Row],[Adj Close]]/AI1867-1)</f>
        <v/>
      </c>
      <c r="AK1866" s="29">
        <v>31320</v>
      </c>
      <c r="AM1866" s="33" t="str">
        <f>IF(ISBLANK(AL1867),"",Short2[[#This Row],[Adj Close]]/AL1867-1)</f>
        <v/>
      </c>
    </row>
    <row r="1867" spans="1:39" x14ac:dyDescent="0.25">
      <c r="A1867" s="37">
        <v>31313</v>
      </c>
      <c r="B1867" s="39">
        <v>181.28999300000001</v>
      </c>
      <c r="C1867" s="36">
        <f>IF(ISBLANK(B1868), "", GSPC[[#This Row],[Adj Close]]/B1868-1)</f>
        <v>-4.1747321476286459E-3</v>
      </c>
      <c r="D1867" s="37">
        <v>31313</v>
      </c>
      <c r="E1867"/>
      <c r="F1867" s="36" t="str">
        <f>IF(ISBLANK(E1868), "", Long0[[#This Row],[Adj Close]]/E1868-1)</f>
        <v/>
      </c>
      <c r="M1867" s="29">
        <v>31313</v>
      </c>
      <c r="O1867" s="33" t="str">
        <f>IF(ISBLANK(N1868),"",Long3[[#This Row],[Adj Close]]/N1868-1)</f>
        <v/>
      </c>
      <c r="AH1867" s="37">
        <v>31313</v>
      </c>
      <c r="AJ1867" s="36" t="str">
        <f>IF(ISBLANK(AI1868),"",Short1[[#This Row],[Adj Close]]/AI1868-1)</f>
        <v/>
      </c>
      <c r="AK1867" s="29">
        <v>31313</v>
      </c>
      <c r="AM1867" s="33" t="str">
        <f>IF(ISBLANK(AL1868),"",Short2[[#This Row],[Adj Close]]/AL1868-1)</f>
        <v/>
      </c>
    </row>
    <row r="1868" spans="1:39" x14ac:dyDescent="0.25">
      <c r="A1868" s="37">
        <v>31306</v>
      </c>
      <c r="B1868" s="39">
        <v>182.050003</v>
      </c>
      <c r="C1868" s="36">
        <f>IF(ISBLANK(B1869), "", GSPC[[#This Row],[Adj Close]]/B1869-1)</f>
        <v>-4.7017712601438166E-3</v>
      </c>
      <c r="D1868" s="37">
        <v>31306</v>
      </c>
      <c r="E1868"/>
      <c r="F1868" s="36" t="str">
        <f>IF(ISBLANK(E1869), "", Long0[[#This Row],[Adj Close]]/E1869-1)</f>
        <v/>
      </c>
      <c r="M1868" s="29">
        <v>31306</v>
      </c>
      <c r="O1868" s="33" t="str">
        <f>IF(ISBLANK(N1869),"",Long3[[#This Row],[Adj Close]]/N1869-1)</f>
        <v/>
      </c>
      <c r="AH1868" s="37">
        <v>31306</v>
      </c>
      <c r="AJ1868" s="36" t="str">
        <f>IF(ISBLANK(AI1869),"",Short1[[#This Row],[Adj Close]]/AI1869-1)</f>
        <v/>
      </c>
      <c r="AK1868" s="29">
        <v>31306</v>
      </c>
      <c r="AM1868" s="33" t="str">
        <f>IF(ISBLANK(AL1869),"",Short2[[#This Row],[Adj Close]]/AL1869-1)</f>
        <v/>
      </c>
    </row>
    <row r="1869" spans="1:39" x14ac:dyDescent="0.25">
      <c r="A1869" s="37">
        <v>31299</v>
      </c>
      <c r="B1869" s="39">
        <v>182.91000399999999</v>
      </c>
      <c r="C1869" s="36">
        <f>IF(ISBLANK(B1870), "", GSPC[[#This Row],[Adj Close]]/B1870-1)</f>
        <v>-2.8314921687342731E-2</v>
      </c>
      <c r="D1869" s="37">
        <v>31299</v>
      </c>
      <c r="E1869"/>
      <c r="F1869" s="36" t="str">
        <f>IF(ISBLANK(E1870), "", Long0[[#This Row],[Adj Close]]/E1870-1)</f>
        <v/>
      </c>
      <c r="M1869" s="29">
        <v>31299</v>
      </c>
      <c r="O1869" s="33" t="str">
        <f>IF(ISBLANK(N1870),"",Long3[[#This Row],[Adj Close]]/N1870-1)</f>
        <v/>
      </c>
      <c r="AH1869" s="37">
        <v>31299</v>
      </c>
      <c r="AJ1869" s="36" t="str">
        <f>IF(ISBLANK(AI1870),"",Short1[[#This Row],[Adj Close]]/AI1870-1)</f>
        <v/>
      </c>
      <c r="AK1869" s="29">
        <v>31299</v>
      </c>
      <c r="AM1869" s="33" t="str">
        <f>IF(ISBLANK(AL1870),"",Short2[[#This Row],[Adj Close]]/AL1870-1)</f>
        <v/>
      </c>
    </row>
    <row r="1870" spans="1:39" x14ac:dyDescent="0.25">
      <c r="A1870" s="37">
        <v>31292</v>
      </c>
      <c r="B1870" s="39">
        <v>188.240005</v>
      </c>
      <c r="C1870" s="36">
        <f>IF(ISBLANK(B1871), "", GSPC[[#This Row],[Adj Close]]/B1871-1)</f>
        <v>-2.0675395730388457E-3</v>
      </c>
      <c r="D1870" s="37">
        <v>31292</v>
      </c>
      <c r="E1870"/>
      <c r="F1870" s="36" t="str">
        <f>IF(ISBLANK(E1871), "", Long0[[#This Row],[Adj Close]]/E1871-1)</f>
        <v/>
      </c>
      <c r="M1870" s="29">
        <v>31292</v>
      </c>
      <c r="O1870" s="33" t="str">
        <f>IF(ISBLANK(N1871),"",Long3[[#This Row],[Adj Close]]/N1871-1)</f>
        <v/>
      </c>
      <c r="AH1870" s="37">
        <v>31292</v>
      </c>
      <c r="AJ1870" s="36" t="str">
        <f>IF(ISBLANK(AI1871),"",Short1[[#This Row],[Adj Close]]/AI1871-1)</f>
        <v/>
      </c>
      <c r="AK1870" s="29">
        <v>31292</v>
      </c>
      <c r="AM1870" s="33" t="str">
        <f>IF(ISBLANK(AL1871),"",Short2[[#This Row],[Adj Close]]/AL1871-1)</f>
        <v/>
      </c>
    </row>
    <row r="1871" spans="1:39" x14ac:dyDescent="0.25">
      <c r="A1871" s="37">
        <v>31285</v>
      </c>
      <c r="B1871" s="39">
        <v>188.63000500000001</v>
      </c>
      <c r="C1871" s="36">
        <f>IF(ISBLANK(B1872), "", GSPC[[#This Row],[Adj Close]]/B1872-1)</f>
        <v>7.8004328450118621E-3</v>
      </c>
      <c r="D1871" s="37">
        <v>31285</v>
      </c>
      <c r="E1871"/>
      <c r="F1871" s="36" t="str">
        <f>IF(ISBLANK(E1872), "", Long0[[#This Row],[Adj Close]]/E1872-1)</f>
        <v/>
      </c>
      <c r="M1871" s="29">
        <v>31285</v>
      </c>
      <c r="O1871" s="33" t="str">
        <f>IF(ISBLANK(N1872),"",Long3[[#This Row],[Adj Close]]/N1872-1)</f>
        <v/>
      </c>
      <c r="AH1871" s="37">
        <v>31285</v>
      </c>
      <c r="AJ1871" s="36" t="str">
        <f>IF(ISBLANK(AI1872),"",Short1[[#This Row],[Adj Close]]/AI1872-1)</f>
        <v/>
      </c>
      <c r="AK1871" s="29">
        <v>31285</v>
      </c>
      <c r="AM1871" s="33" t="str">
        <f>IF(ISBLANK(AL1872),"",Short2[[#This Row],[Adj Close]]/AL1872-1)</f>
        <v/>
      </c>
    </row>
    <row r="1872" spans="1:39" x14ac:dyDescent="0.25">
      <c r="A1872" s="37">
        <v>31278</v>
      </c>
      <c r="B1872" s="39">
        <v>187.16999799999999</v>
      </c>
      <c r="C1872" s="36">
        <f>IF(ISBLANK(B1873), "", GSPC[[#This Row],[Adj Close]]/B1873-1)</f>
        <v>5.7495538178542471E-3</v>
      </c>
      <c r="D1872" s="37">
        <v>31278</v>
      </c>
      <c r="E1872"/>
      <c r="F1872" s="36" t="str">
        <f>IF(ISBLANK(E1873), "", Long0[[#This Row],[Adj Close]]/E1873-1)</f>
        <v/>
      </c>
      <c r="M1872" s="29">
        <v>31278</v>
      </c>
      <c r="O1872" s="33" t="str">
        <f>IF(ISBLANK(N1873),"",Long3[[#This Row],[Adj Close]]/N1873-1)</f>
        <v/>
      </c>
      <c r="AH1872" s="37">
        <v>31278</v>
      </c>
      <c r="AJ1872" s="36" t="str">
        <f>IF(ISBLANK(AI1873),"",Short1[[#This Row],[Adj Close]]/AI1873-1)</f>
        <v/>
      </c>
      <c r="AK1872" s="29">
        <v>31278</v>
      </c>
      <c r="AM1872" s="33" t="str">
        <f>IF(ISBLANK(AL1873),"",Short2[[#This Row],[Adj Close]]/AL1873-1)</f>
        <v/>
      </c>
    </row>
    <row r="1873" spans="1:39" x14ac:dyDescent="0.25">
      <c r="A1873" s="37">
        <v>31271</v>
      </c>
      <c r="B1873" s="39">
        <v>186.10000600000001</v>
      </c>
      <c r="C1873" s="36">
        <f>IF(ISBLANK(B1874), "", GSPC[[#This Row],[Adj Close]]/B1874-1)</f>
        <v>-1.17884500715848E-2</v>
      </c>
      <c r="D1873" s="37">
        <v>31271</v>
      </c>
      <c r="E1873"/>
      <c r="F1873" s="36" t="str">
        <f>IF(ISBLANK(E1874), "", Long0[[#This Row],[Adj Close]]/E1874-1)</f>
        <v/>
      </c>
      <c r="M1873" s="29">
        <v>31271</v>
      </c>
      <c r="O1873" s="33" t="str">
        <f>IF(ISBLANK(N1874),"",Long3[[#This Row],[Adj Close]]/N1874-1)</f>
        <v/>
      </c>
      <c r="AH1873" s="37">
        <v>31271</v>
      </c>
      <c r="AJ1873" s="36" t="str">
        <f>IF(ISBLANK(AI1874),"",Short1[[#This Row],[Adj Close]]/AI1874-1)</f>
        <v/>
      </c>
      <c r="AK1873" s="29">
        <v>31271</v>
      </c>
      <c r="AM1873" s="33" t="str">
        <f>IF(ISBLANK(AL1874),"",Short2[[#This Row],[Adj Close]]/AL1874-1)</f>
        <v/>
      </c>
    </row>
    <row r="1874" spans="1:39" x14ac:dyDescent="0.25">
      <c r="A1874" s="37">
        <v>31264</v>
      </c>
      <c r="B1874" s="39">
        <v>188.320007</v>
      </c>
      <c r="C1874" s="36">
        <f>IF(ISBLANK(B1875), "", GSPC[[#This Row],[Adj Close]]/B1875-1)</f>
        <v>-1.6502971934467703E-2</v>
      </c>
      <c r="D1874" s="37">
        <v>31264</v>
      </c>
      <c r="E1874"/>
      <c r="F1874" s="36" t="str">
        <f>IF(ISBLANK(E1875), "", Long0[[#This Row],[Adj Close]]/E1875-1)</f>
        <v/>
      </c>
      <c r="M1874" s="29">
        <v>31264</v>
      </c>
      <c r="O1874" s="33" t="str">
        <f>IF(ISBLANK(N1875),"",Long3[[#This Row],[Adj Close]]/N1875-1)</f>
        <v/>
      </c>
      <c r="AH1874" s="37">
        <v>31264</v>
      </c>
      <c r="AJ1874" s="36" t="str">
        <f>IF(ISBLANK(AI1875),"",Short1[[#This Row],[Adj Close]]/AI1875-1)</f>
        <v/>
      </c>
      <c r="AK1874" s="29">
        <v>31264</v>
      </c>
      <c r="AM1874" s="33" t="str">
        <f>IF(ISBLANK(AL1875),"",Short2[[#This Row],[Adj Close]]/AL1875-1)</f>
        <v/>
      </c>
    </row>
    <row r="1875" spans="1:39" x14ac:dyDescent="0.25">
      <c r="A1875" s="37">
        <v>31257</v>
      </c>
      <c r="B1875" s="39">
        <v>191.479996</v>
      </c>
      <c r="C1875" s="36">
        <f>IF(ISBLANK(B1876), "", GSPC[[#This Row],[Adj Close]]/B1876-1)</f>
        <v>-4.7816945358116758E-3</v>
      </c>
      <c r="D1875" s="37">
        <v>31257</v>
      </c>
      <c r="E1875"/>
      <c r="F1875" s="36" t="str">
        <f>IF(ISBLANK(E1876), "", Long0[[#This Row],[Adj Close]]/E1876-1)</f>
        <v/>
      </c>
      <c r="M1875" s="29">
        <v>31257</v>
      </c>
      <c r="O1875" s="33" t="str">
        <f>IF(ISBLANK(N1876),"",Long3[[#This Row],[Adj Close]]/N1876-1)</f>
        <v/>
      </c>
      <c r="AH1875" s="37">
        <v>31257</v>
      </c>
      <c r="AJ1875" s="36" t="str">
        <f>IF(ISBLANK(AI1876),"",Short1[[#This Row],[Adj Close]]/AI1876-1)</f>
        <v/>
      </c>
      <c r="AK1875" s="29">
        <v>31257</v>
      </c>
      <c r="AM1875" s="33" t="str">
        <f>IF(ISBLANK(AL1876),"",Short2[[#This Row],[Adj Close]]/AL1876-1)</f>
        <v/>
      </c>
    </row>
    <row r="1876" spans="1:39" x14ac:dyDescent="0.25">
      <c r="A1876" s="37">
        <v>31250</v>
      </c>
      <c r="B1876" s="39">
        <v>192.39999399999999</v>
      </c>
      <c r="C1876" s="36">
        <f>IF(ISBLANK(B1877), "", GSPC[[#This Row],[Adj Close]]/B1877-1)</f>
        <v>-1.3990728898920612E-2</v>
      </c>
      <c r="D1876" s="37">
        <v>31250</v>
      </c>
      <c r="E1876"/>
      <c r="F1876" s="36" t="str">
        <f>IF(ISBLANK(E1877), "", Long0[[#This Row],[Adj Close]]/E1877-1)</f>
        <v/>
      </c>
      <c r="M1876" s="29">
        <v>31250</v>
      </c>
      <c r="O1876" s="33" t="str">
        <f>IF(ISBLANK(N1877),"",Long3[[#This Row],[Adj Close]]/N1877-1)</f>
        <v/>
      </c>
      <c r="AH1876" s="37">
        <v>31250</v>
      </c>
      <c r="AJ1876" s="36" t="str">
        <f>IF(ISBLANK(AI1877),"",Short1[[#This Row],[Adj Close]]/AI1877-1)</f>
        <v/>
      </c>
      <c r="AK1876" s="29">
        <v>31250</v>
      </c>
      <c r="AM1876" s="33" t="str">
        <f>IF(ISBLANK(AL1877),"",Short2[[#This Row],[Adj Close]]/AL1877-1)</f>
        <v/>
      </c>
    </row>
    <row r="1877" spans="1:39" x14ac:dyDescent="0.25">
      <c r="A1877" s="37">
        <v>31243</v>
      </c>
      <c r="B1877" s="39">
        <v>195.13000500000001</v>
      </c>
      <c r="C1877" s="36">
        <f>IF(ISBLANK(B1878), "", GSPC[[#This Row],[Adj Close]]/B1878-1)</f>
        <v>9.5194374599620879E-3</v>
      </c>
      <c r="D1877" s="37">
        <v>31243</v>
      </c>
      <c r="E1877"/>
      <c r="F1877" s="36" t="str">
        <f>IF(ISBLANK(E1878), "", Long0[[#This Row],[Adj Close]]/E1878-1)</f>
        <v/>
      </c>
      <c r="M1877" s="29">
        <v>31243</v>
      </c>
      <c r="O1877" s="33" t="str">
        <f>IF(ISBLANK(N1878),"",Long3[[#This Row],[Adj Close]]/N1878-1)</f>
        <v/>
      </c>
      <c r="AH1877" s="37">
        <v>31243</v>
      </c>
      <c r="AJ1877" s="36" t="str">
        <f>IF(ISBLANK(AI1878),"",Short1[[#This Row],[Adj Close]]/AI1878-1)</f>
        <v/>
      </c>
      <c r="AK1877" s="29">
        <v>31243</v>
      </c>
      <c r="AM1877" s="33" t="str">
        <f>IF(ISBLANK(AL1878),"",Short2[[#This Row],[Adj Close]]/AL1878-1)</f>
        <v/>
      </c>
    </row>
    <row r="1878" spans="1:39" x14ac:dyDescent="0.25">
      <c r="A1878" s="37">
        <v>31236</v>
      </c>
      <c r="B1878" s="39">
        <v>193.28999300000001</v>
      </c>
      <c r="C1878" s="36">
        <f>IF(ISBLANK(B1879), "", GSPC[[#This Row],[Adj Close]]/B1879-1)</f>
        <v>3.9995272387383096E-3</v>
      </c>
      <c r="D1878" s="37">
        <v>31236</v>
      </c>
      <c r="E1878"/>
      <c r="F1878" s="36" t="str">
        <f>IF(ISBLANK(E1879), "", Long0[[#This Row],[Adj Close]]/E1879-1)</f>
        <v/>
      </c>
      <c r="M1878" s="29">
        <v>31236</v>
      </c>
      <c r="O1878" s="33" t="str">
        <f>IF(ISBLANK(N1879),"",Long3[[#This Row],[Adj Close]]/N1879-1)</f>
        <v/>
      </c>
      <c r="AH1878" s="37">
        <v>31236</v>
      </c>
      <c r="AJ1878" s="36" t="str">
        <f>IF(ISBLANK(AI1879),"",Short1[[#This Row],[Adj Close]]/AI1879-1)</f>
        <v/>
      </c>
      <c r="AK1878" s="29">
        <v>31236</v>
      </c>
      <c r="AM1878" s="33" t="str">
        <f>IF(ISBLANK(AL1879),"",Short2[[#This Row],[Adj Close]]/AL1879-1)</f>
        <v/>
      </c>
    </row>
    <row r="1879" spans="1:39" x14ac:dyDescent="0.25">
      <c r="A1879" s="37">
        <v>31229</v>
      </c>
      <c r="B1879" s="39">
        <v>192.520004</v>
      </c>
      <c r="C1879" s="36">
        <f>IF(ISBLANK(B1880), "", GSPC[[#This Row],[Adj Close]]/B1880-1)</f>
        <v>3.4923011678196225E-3</v>
      </c>
      <c r="D1879" s="37">
        <v>31229</v>
      </c>
      <c r="E1879"/>
      <c r="F1879" s="36" t="str">
        <f>IF(ISBLANK(E1880), "", Long0[[#This Row],[Adj Close]]/E1880-1)</f>
        <v/>
      </c>
      <c r="M1879" s="29">
        <v>31229</v>
      </c>
      <c r="O1879" s="33" t="str">
        <f>IF(ISBLANK(N1880),"",Long3[[#This Row],[Adj Close]]/N1880-1)</f>
        <v/>
      </c>
      <c r="AH1879" s="37">
        <v>31229</v>
      </c>
      <c r="AJ1879" s="36" t="str">
        <f>IF(ISBLANK(AI1880),"",Short1[[#This Row],[Adj Close]]/AI1880-1)</f>
        <v/>
      </c>
      <c r="AK1879" s="29">
        <v>31229</v>
      </c>
      <c r="AM1879" s="33" t="str">
        <f>IF(ISBLANK(AL1880),"",Short2[[#This Row],[Adj Close]]/AL1880-1)</f>
        <v/>
      </c>
    </row>
    <row r="1880" spans="1:39" x14ac:dyDescent="0.25">
      <c r="A1880" s="37">
        <v>31222</v>
      </c>
      <c r="B1880" s="39">
        <v>191.85000600000001</v>
      </c>
      <c r="C1880" s="36">
        <f>IF(ISBLANK(B1881), "", GSPC[[#This Row],[Adj Close]]/B1881-1)</f>
        <v>1.1813749212521651E-2</v>
      </c>
      <c r="D1880" s="37">
        <v>31222</v>
      </c>
      <c r="E1880"/>
      <c r="F1880" s="36" t="str">
        <f>IF(ISBLANK(E1881), "", Long0[[#This Row],[Adj Close]]/E1881-1)</f>
        <v/>
      </c>
      <c r="M1880" s="29">
        <v>31222</v>
      </c>
      <c r="O1880" s="33" t="str">
        <f>IF(ISBLANK(N1881),"",Long3[[#This Row],[Adj Close]]/N1881-1)</f>
        <v/>
      </c>
      <c r="AH1880" s="37">
        <v>31222</v>
      </c>
      <c r="AJ1880" s="36" t="str">
        <f>IF(ISBLANK(AI1881),"",Short1[[#This Row],[Adj Close]]/AI1881-1)</f>
        <v/>
      </c>
      <c r="AK1880" s="29">
        <v>31222</v>
      </c>
      <c r="AM1880" s="33" t="str">
        <f>IF(ISBLANK(AL1881),"",Short2[[#This Row],[Adj Close]]/AL1881-1)</f>
        <v/>
      </c>
    </row>
    <row r="1881" spans="1:39" x14ac:dyDescent="0.25">
      <c r="A1881" s="37">
        <v>31215</v>
      </c>
      <c r="B1881" s="39">
        <v>189.61000100000001</v>
      </c>
      <c r="C1881" s="36">
        <f>IF(ISBLANK(B1882), "", GSPC[[#This Row],[Adj Close]]/B1882-1)</f>
        <v>1.3415258789462481E-2</v>
      </c>
      <c r="D1881" s="37">
        <v>31215</v>
      </c>
      <c r="E1881"/>
      <c r="F1881" s="36" t="str">
        <f>IF(ISBLANK(E1882), "", Long0[[#This Row],[Adj Close]]/E1882-1)</f>
        <v/>
      </c>
      <c r="M1881" s="29">
        <v>31215</v>
      </c>
      <c r="O1881" s="33" t="str">
        <f>IF(ISBLANK(N1882),"",Long3[[#This Row],[Adj Close]]/N1882-1)</f>
        <v/>
      </c>
      <c r="AH1881" s="37">
        <v>31215</v>
      </c>
      <c r="AJ1881" s="36" t="str">
        <f>IF(ISBLANK(AI1882),"",Short1[[#This Row],[Adj Close]]/AI1882-1)</f>
        <v/>
      </c>
      <c r="AK1881" s="29">
        <v>31215</v>
      </c>
      <c r="AM1881" s="33" t="str">
        <f>IF(ISBLANK(AL1882),"",Short2[[#This Row],[Adj Close]]/AL1882-1)</f>
        <v/>
      </c>
    </row>
    <row r="1882" spans="1:39" x14ac:dyDescent="0.25">
      <c r="A1882" s="37">
        <v>31208</v>
      </c>
      <c r="B1882" s="39">
        <v>187.10000600000001</v>
      </c>
      <c r="C1882" s="36">
        <f>IF(ISBLANK(B1883), "", GSPC[[#This Row],[Adj Close]]/B1883-1)</f>
        <v>-1.3601787722545833E-2</v>
      </c>
      <c r="D1882" s="37">
        <v>31208</v>
      </c>
      <c r="E1882"/>
      <c r="F1882" s="36" t="str">
        <f>IF(ISBLANK(E1883), "", Long0[[#This Row],[Adj Close]]/E1883-1)</f>
        <v/>
      </c>
      <c r="M1882" s="29">
        <v>31208</v>
      </c>
      <c r="O1882" s="33" t="str">
        <f>IF(ISBLANK(N1883),"",Long3[[#This Row],[Adj Close]]/N1883-1)</f>
        <v/>
      </c>
      <c r="AH1882" s="37">
        <v>31208</v>
      </c>
      <c r="AJ1882" s="36" t="str">
        <f>IF(ISBLANK(AI1883),"",Short1[[#This Row],[Adj Close]]/AI1883-1)</f>
        <v/>
      </c>
      <c r="AK1882" s="29">
        <v>31208</v>
      </c>
      <c r="AM1882" s="33" t="str">
        <f>IF(ISBLANK(AL1883),"",Short2[[#This Row],[Adj Close]]/AL1883-1)</f>
        <v/>
      </c>
    </row>
    <row r="1883" spans="1:39" x14ac:dyDescent="0.25">
      <c r="A1883" s="37">
        <v>31201</v>
      </c>
      <c r="B1883" s="39">
        <v>189.679993</v>
      </c>
      <c r="C1883" s="36">
        <f>IF(ISBLANK(B1884), "", GSPC[[#This Row],[Adj Close]]/B1884-1)</f>
        <v>6.8578210468284162E-4</v>
      </c>
      <c r="D1883" s="37">
        <v>31201</v>
      </c>
      <c r="E1883"/>
      <c r="F1883" s="36" t="str">
        <f>IF(ISBLANK(E1884), "", Long0[[#This Row],[Adj Close]]/E1884-1)</f>
        <v/>
      </c>
      <c r="M1883" s="29">
        <v>31201</v>
      </c>
      <c r="O1883" s="33" t="str">
        <f>IF(ISBLANK(N1884),"",Long3[[#This Row],[Adj Close]]/N1884-1)</f>
        <v/>
      </c>
      <c r="AH1883" s="37">
        <v>31201</v>
      </c>
      <c r="AJ1883" s="36" t="str">
        <f>IF(ISBLANK(AI1884),"",Short1[[#This Row],[Adj Close]]/AI1884-1)</f>
        <v/>
      </c>
      <c r="AK1883" s="29">
        <v>31201</v>
      </c>
      <c r="AM1883" s="33" t="str">
        <f>IF(ISBLANK(AL1884),"",Short2[[#This Row],[Adj Close]]/AL1884-1)</f>
        <v/>
      </c>
    </row>
    <row r="1884" spans="1:39" x14ac:dyDescent="0.25">
      <c r="A1884" s="37">
        <v>31194</v>
      </c>
      <c r="B1884" s="39">
        <v>189.550003</v>
      </c>
      <c r="C1884" s="36">
        <f>IF(ISBLANK(B1885), "", GSPC[[#This Row],[Adj Close]]/B1885-1)</f>
        <v>6.6918585524615715E-3</v>
      </c>
      <c r="D1884" s="37">
        <v>31194</v>
      </c>
      <c r="E1884"/>
      <c r="F1884" s="36" t="str">
        <f>IF(ISBLANK(E1885), "", Long0[[#This Row],[Adj Close]]/E1885-1)</f>
        <v/>
      </c>
      <c r="M1884" s="29">
        <v>31194</v>
      </c>
      <c r="O1884" s="33" t="str">
        <f>IF(ISBLANK(N1885),"",Long3[[#This Row],[Adj Close]]/N1885-1)</f>
        <v/>
      </c>
      <c r="AH1884" s="37">
        <v>31194</v>
      </c>
      <c r="AJ1884" s="36" t="str">
        <f>IF(ISBLANK(AI1885),"",Short1[[#This Row],[Adj Close]]/AI1885-1)</f>
        <v/>
      </c>
      <c r="AK1884" s="29">
        <v>31194</v>
      </c>
      <c r="AM1884" s="33" t="str">
        <f>IF(ISBLANK(AL1885),"",Short2[[#This Row],[Adj Close]]/AL1885-1)</f>
        <v/>
      </c>
    </row>
    <row r="1885" spans="1:39" x14ac:dyDescent="0.25">
      <c r="A1885" s="37">
        <v>31187</v>
      </c>
      <c r="B1885" s="39">
        <v>188.28999300000001</v>
      </c>
      <c r="C1885" s="36">
        <f>IF(ISBLANK(B1886), "", GSPC[[#This Row],[Adj Close]]/B1886-1)</f>
        <v>4.6419539498661067E-3</v>
      </c>
      <c r="D1885" s="37">
        <v>31187</v>
      </c>
      <c r="E1885"/>
      <c r="F1885" s="36" t="str">
        <f>IF(ISBLANK(E1886), "", Long0[[#This Row],[Adj Close]]/E1886-1)</f>
        <v/>
      </c>
      <c r="M1885" s="29">
        <v>31187</v>
      </c>
      <c r="O1885" s="33" t="str">
        <f>IF(ISBLANK(N1886),"",Long3[[#This Row],[Adj Close]]/N1886-1)</f>
        <v/>
      </c>
      <c r="AH1885" s="37">
        <v>31187</v>
      </c>
      <c r="AJ1885" s="36" t="str">
        <f>IF(ISBLANK(AI1886),"",Short1[[#This Row],[Adj Close]]/AI1886-1)</f>
        <v/>
      </c>
      <c r="AK1885" s="29">
        <v>31187</v>
      </c>
      <c r="AM1885" s="33" t="str">
        <f>IF(ISBLANK(AL1886),"",Short2[[#This Row],[Adj Close]]/AL1886-1)</f>
        <v/>
      </c>
    </row>
    <row r="1886" spans="1:39" x14ac:dyDescent="0.25">
      <c r="A1886" s="37">
        <v>31180</v>
      </c>
      <c r="B1886" s="39">
        <v>187.41999799999999</v>
      </c>
      <c r="C1886" s="36">
        <f>IF(ISBLANK(B1887), "", GSPC[[#This Row],[Adj Close]]/B1887-1)</f>
        <v>1.7039282705878289E-2</v>
      </c>
      <c r="D1886" s="37">
        <v>31180</v>
      </c>
      <c r="E1886"/>
      <c r="F1886" s="36" t="str">
        <f>IF(ISBLANK(E1887), "", Long0[[#This Row],[Adj Close]]/E1887-1)</f>
        <v/>
      </c>
      <c r="M1886" s="29">
        <v>31180</v>
      </c>
      <c r="O1886" s="33" t="str">
        <f>IF(ISBLANK(N1887),"",Long3[[#This Row],[Adj Close]]/N1887-1)</f>
        <v/>
      </c>
      <c r="AH1886" s="37">
        <v>31180</v>
      </c>
      <c r="AJ1886" s="36" t="str">
        <f>IF(ISBLANK(AI1887),"",Short1[[#This Row],[Adj Close]]/AI1887-1)</f>
        <v/>
      </c>
      <c r="AK1886" s="29">
        <v>31180</v>
      </c>
      <c r="AM1886" s="33" t="str">
        <f>IF(ISBLANK(AL1887),"",Short2[[#This Row],[Adj Close]]/AL1887-1)</f>
        <v/>
      </c>
    </row>
    <row r="1887" spans="1:39" x14ac:dyDescent="0.25">
      <c r="A1887" s="37">
        <v>31173</v>
      </c>
      <c r="B1887" s="39">
        <v>184.279999</v>
      </c>
      <c r="C1887" s="36">
        <f>IF(ISBLANK(B1888), "", GSPC[[#This Row],[Adj Close]]/B1888-1)</f>
        <v>2.3322950651677665E-2</v>
      </c>
      <c r="D1887" s="37">
        <v>31173</v>
      </c>
      <c r="E1887"/>
      <c r="F1887" s="36" t="str">
        <f>IF(ISBLANK(E1888), "", Long0[[#This Row],[Adj Close]]/E1888-1)</f>
        <v/>
      </c>
      <c r="M1887" s="29">
        <v>31173</v>
      </c>
      <c r="O1887" s="33" t="str">
        <f>IF(ISBLANK(N1888),"",Long3[[#This Row],[Adj Close]]/N1888-1)</f>
        <v/>
      </c>
      <c r="AH1887" s="37">
        <v>31173</v>
      </c>
      <c r="AJ1887" s="36" t="str">
        <f>IF(ISBLANK(AI1888),"",Short1[[#This Row],[Adj Close]]/AI1888-1)</f>
        <v/>
      </c>
      <c r="AK1887" s="29">
        <v>31173</v>
      </c>
      <c r="AM1887" s="33" t="str">
        <f>IF(ISBLANK(AL1888),"",Short2[[#This Row],[Adj Close]]/AL1888-1)</f>
        <v/>
      </c>
    </row>
    <row r="1888" spans="1:39" x14ac:dyDescent="0.25">
      <c r="A1888" s="37">
        <v>31166</v>
      </c>
      <c r="B1888" s="39">
        <v>180.08000200000001</v>
      </c>
      <c r="C1888" s="36">
        <f>IF(ISBLANK(B1889), "", GSPC[[#This Row],[Adj Close]]/B1889-1)</f>
        <v>-1.1527012189532782E-2</v>
      </c>
      <c r="D1888" s="37">
        <v>31166</v>
      </c>
      <c r="E1888"/>
      <c r="F1888" s="36" t="str">
        <f>IF(ISBLANK(E1889), "", Long0[[#This Row],[Adj Close]]/E1889-1)</f>
        <v/>
      </c>
      <c r="M1888" s="29">
        <v>31166</v>
      </c>
      <c r="O1888" s="33" t="str">
        <f>IF(ISBLANK(N1889),"",Long3[[#This Row],[Adj Close]]/N1889-1)</f>
        <v/>
      </c>
      <c r="AH1888" s="37">
        <v>31166</v>
      </c>
      <c r="AJ1888" s="36" t="str">
        <f>IF(ISBLANK(AI1889),"",Short1[[#This Row],[Adj Close]]/AI1889-1)</f>
        <v/>
      </c>
      <c r="AK1888" s="29">
        <v>31166</v>
      </c>
      <c r="AM1888" s="33" t="str">
        <f>IF(ISBLANK(AL1889),"",Short2[[#This Row],[Adj Close]]/AL1889-1)</f>
        <v/>
      </c>
    </row>
    <row r="1889" spans="1:39" x14ac:dyDescent="0.25">
      <c r="A1889" s="37">
        <v>31159</v>
      </c>
      <c r="B1889" s="39">
        <v>182.179993</v>
      </c>
      <c r="C1889" s="36">
        <f>IF(ISBLANK(B1890), "", GSPC[[#This Row],[Adj Close]]/B1890-1)</f>
        <v>5.9079675009221511E-3</v>
      </c>
      <c r="D1889" s="37">
        <v>31159</v>
      </c>
      <c r="E1889"/>
      <c r="F1889" s="36" t="str">
        <f>IF(ISBLANK(E1890), "", Long0[[#This Row],[Adj Close]]/E1890-1)</f>
        <v/>
      </c>
      <c r="M1889" s="29">
        <v>31159</v>
      </c>
      <c r="O1889" s="33" t="str">
        <f>IF(ISBLANK(N1890),"",Long3[[#This Row],[Adj Close]]/N1890-1)</f>
        <v/>
      </c>
      <c r="AH1889" s="37">
        <v>31159</v>
      </c>
      <c r="AJ1889" s="36" t="str">
        <f>IF(ISBLANK(AI1890),"",Short1[[#This Row],[Adj Close]]/AI1890-1)</f>
        <v/>
      </c>
      <c r="AK1889" s="29">
        <v>31159</v>
      </c>
      <c r="AM1889" s="33" t="str">
        <f>IF(ISBLANK(AL1890),"",Short2[[#This Row],[Adj Close]]/AL1890-1)</f>
        <v/>
      </c>
    </row>
    <row r="1890" spans="1:39" x14ac:dyDescent="0.25">
      <c r="A1890" s="37">
        <v>31152</v>
      </c>
      <c r="B1890" s="39">
        <v>181.11000100000001</v>
      </c>
      <c r="C1890" s="36">
        <f>IF(ISBLANK(B1891), "", GSPC[[#This Row],[Adj Close]]/B1891-1)</f>
        <v>3.1572395153465216E-3</v>
      </c>
      <c r="D1890" s="37">
        <v>31152</v>
      </c>
      <c r="E1890"/>
      <c r="F1890" s="36" t="str">
        <f>IF(ISBLANK(E1891), "", Long0[[#This Row],[Adj Close]]/E1891-1)</f>
        <v/>
      </c>
      <c r="M1890" s="29">
        <v>31152</v>
      </c>
      <c r="O1890" s="33" t="str">
        <f>IF(ISBLANK(N1891),"",Long3[[#This Row],[Adj Close]]/N1891-1)</f>
        <v/>
      </c>
      <c r="AH1890" s="37">
        <v>31152</v>
      </c>
      <c r="AJ1890" s="36" t="str">
        <f>IF(ISBLANK(AI1891),"",Short1[[#This Row],[Adj Close]]/AI1891-1)</f>
        <v/>
      </c>
      <c r="AK1890" s="29">
        <v>31152</v>
      </c>
      <c r="AM1890" s="33" t="str">
        <f>IF(ISBLANK(AL1891),"",Short2[[#This Row],[Adj Close]]/AL1891-1)</f>
        <v/>
      </c>
    </row>
    <row r="1891" spans="1:39" x14ac:dyDescent="0.25">
      <c r="A1891" s="37">
        <v>31145</v>
      </c>
      <c r="B1891" s="39">
        <v>180.53999300000001</v>
      </c>
      <c r="C1891" s="36">
        <f>IF(ISBLANK(B1892), "", GSPC[[#This Row],[Adj Close]]/B1892-1)</f>
        <v>8.4343071464800801E-3</v>
      </c>
      <c r="D1891" s="37">
        <v>31145</v>
      </c>
      <c r="E1891"/>
      <c r="F1891" s="36" t="str">
        <f>IF(ISBLANK(E1892), "", Long0[[#This Row],[Adj Close]]/E1892-1)</f>
        <v/>
      </c>
      <c r="M1891" s="29">
        <v>31145</v>
      </c>
      <c r="O1891" s="33" t="str">
        <f>IF(ISBLANK(N1892),"",Long3[[#This Row],[Adj Close]]/N1892-1)</f>
        <v/>
      </c>
      <c r="AK1891" s="29">
        <v>31145</v>
      </c>
      <c r="AM1891" s="33" t="str">
        <f>IF(ISBLANK(AL1892),"",Short2[[#This Row],[Adj Close]]/AL1892-1)</f>
        <v/>
      </c>
    </row>
    <row r="1892" spans="1:39" x14ac:dyDescent="0.25">
      <c r="A1892" s="37">
        <v>31138</v>
      </c>
      <c r="B1892" s="39">
        <v>179.029999</v>
      </c>
      <c r="C1892" s="36">
        <f>IF(ISBLANK(B1893), "", GSPC[[#This Row],[Adj Close]]/B1893-1)</f>
        <v>-9.0225006305213462E-3</v>
      </c>
      <c r="D1892" s="37">
        <v>31138</v>
      </c>
      <c r="E1892"/>
      <c r="F1892" s="36" t="str">
        <f>IF(ISBLANK(E1893), "", Long0[[#This Row],[Adj Close]]/E1893-1)</f>
        <v/>
      </c>
      <c r="M1892" s="29">
        <v>31138</v>
      </c>
      <c r="O1892" s="33" t="str">
        <f>IF(ISBLANK(N1893),"",Long3[[#This Row],[Adj Close]]/N1893-1)</f>
        <v/>
      </c>
      <c r="AK1892" s="29">
        <v>31138</v>
      </c>
      <c r="AM1892" s="33" t="str">
        <f>IF(ISBLANK(AL1893),"",Short2[[#This Row],[Adj Close]]/AL1893-1)</f>
        <v/>
      </c>
    </row>
    <row r="1893" spans="1:39" x14ac:dyDescent="0.25">
      <c r="A1893" s="37">
        <v>31131</v>
      </c>
      <c r="B1893" s="39">
        <v>180.66000399999999</v>
      </c>
      <c r="C1893" s="36">
        <f>IF(ISBLANK(B1894), "", GSPC[[#This Row],[Adj Close]]/B1894-1)</f>
        <v>9.0483191652044326E-3</v>
      </c>
      <c r="D1893" s="37">
        <v>31131</v>
      </c>
      <c r="E1893"/>
      <c r="F1893" s="36" t="str">
        <f>IF(ISBLANK(E1894), "", Long0[[#This Row],[Adj Close]]/E1894-1)</f>
        <v/>
      </c>
      <c r="M1893" s="29">
        <v>31131</v>
      </c>
      <c r="O1893" s="33" t="str">
        <f>IF(ISBLANK(N1894),"",Long3[[#This Row],[Adj Close]]/N1894-1)</f>
        <v/>
      </c>
      <c r="AK1893" s="29">
        <v>31131</v>
      </c>
      <c r="AM1893" s="33" t="str">
        <f>IF(ISBLANK(AL1894),"",Short2[[#This Row],[Adj Close]]/AL1894-1)</f>
        <v/>
      </c>
    </row>
    <row r="1894" spans="1:39" x14ac:dyDescent="0.25">
      <c r="A1894" s="37">
        <v>31124</v>
      </c>
      <c r="B1894" s="39">
        <v>179.03999300000001</v>
      </c>
      <c r="C1894" s="36">
        <f>IF(ISBLANK(B1895), "", GSPC[[#This Row],[Adj Close]]/B1895-1)</f>
        <v>1.4218512514691639E-2</v>
      </c>
      <c r="D1894" s="37">
        <v>31124</v>
      </c>
      <c r="E1894"/>
      <c r="F1894" s="36" t="str">
        <f>IF(ISBLANK(E1895), "", Long0[[#This Row],[Adj Close]]/E1895-1)</f>
        <v/>
      </c>
      <c r="M1894" s="29">
        <v>31124</v>
      </c>
      <c r="O1894" s="33" t="str">
        <f>IF(ISBLANK(N1895),"",Long3[[#This Row],[Adj Close]]/N1895-1)</f>
        <v/>
      </c>
      <c r="AK1894" s="29">
        <v>31124</v>
      </c>
      <c r="AM1894" s="33" t="str">
        <f>IF(ISBLANK(AL1895),"",Short2[[#This Row],[Adj Close]]/AL1895-1)</f>
        <v/>
      </c>
    </row>
    <row r="1895" spans="1:39" x14ac:dyDescent="0.25">
      <c r="A1895" s="37">
        <v>31117</v>
      </c>
      <c r="B1895" s="39">
        <v>176.529999</v>
      </c>
      <c r="C1895" s="36">
        <f>IF(ISBLANK(B1896), "", GSPC[[#This Row],[Adj Close]]/B1896-1)</f>
        <v>-1.4349564008389826E-2</v>
      </c>
      <c r="D1895" s="37">
        <v>31117</v>
      </c>
      <c r="E1895"/>
      <c r="F1895" s="36" t="str">
        <f>IF(ISBLANK(E1896), "", Long0[[#This Row],[Adj Close]]/E1896-1)</f>
        <v/>
      </c>
      <c r="M1895" s="29">
        <v>31117</v>
      </c>
      <c r="O1895" s="33" t="str">
        <f>IF(ISBLANK(N1896),"",Long3[[#This Row],[Adj Close]]/N1896-1)</f>
        <v/>
      </c>
      <c r="AK1895" s="29">
        <v>31117</v>
      </c>
      <c r="AM1895" s="33" t="str">
        <f>IF(ISBLANK(AL1896),"",Short2[[#This Row],[Adj Close]]/AL1896-1)</f>
        <v/>
      </c>
    </row>
    <row r="1896" spans="1:39" x14ac:dyDescent="0.25">
      <c r="A1896" s="37">
        <v>31110</v>
      </c>
      <c r="B1896" s="39">
        <v>179.10000600000001</v>
      </c>
      <c r="C1896" s="36">
        <f>IF(ISBLANK(B1897), "", GSPC[[#This Row],[Adj Close]]/B1897-1)</f>
        <v>-2.2539922993831119E-2</v>
      </c>
      <c r="D1896" s="37">
        <v>31110</v>
      </c>
      <c r="E1896"/>
      <c r="F1896" s="36" t="str">
        <f>IF(ISBLANK(E1897), "", Long0[[#This Row],[Adj Close]]/E1897-1)</f>
        <v/>
      </c>
      <c r="M1896" s="29">
        <v>31110</v>
      </c>
      <c r="O1896" s="33" t="str">
        <f>IF(ISBLANK(N1897),"",Long3[[#This Row],[Adj Close]]/N1897-1)</f>
        <v/>
      </c>
      <c r="AK1896" s="29">
        <v>31110</v>
      </c>
      <c r="AM1896" s="33" t="str">
        <f>IF(ISBLANK(AL1897),"",Short2[[#This Row],[Adj Close]]/AL1897-1)</f>
        <v/>
      </c>
    </row>
    <row r="1897" spans="1:39" x14ac:dyDescent="0.25">
      <c r="A1897" s="37">
        <v>31103</v>
      </c>
      <c r="B1897" s="39">
        <v>183.229996</v>
      </c>
      <c r="C1897" s="36">
        <f>IF(ISBLANK(B1898), "", GSPC[[#This Row],[Adj Close]]/B1898-1)</f>
        <v>2.1576689219576783E-2</v>
      </c>
      <c r="D1897" s="37">
        <v>31103</v>
      </c>
      <c r="E1897"/>
      <c r="F1897" s="36" t="str">
        <f>IF(ISBLANK(E1898), "", Long0[[#This Row],[Adj Close]]/E1898-1)</f>
        <v/>
      </c>
      <c r="M1897" s="29">
        <v>31103</v>
      </c>
      <c r="O1897" s="33" t="str">
        <f>IF(ISBLANK(N1898),"",Long3[[#This Row],[Adj Close]]/N1898-1)</f>
        <v/>
      </c>
      <c r="AK1897" s="29">
        <v>31103</v>
      </c>
      <c r="AM1897" s="33" t="str">
        <f>IF(ISBLANK(AL1898),"",Short2[[#This Row],[Adj Close]]/AL1898-1)</f>
        <v/>
      </c>
    </row>
    <row r="1898" spans="1:39" x14ac:dyDescent="0.25">
      <c r="A1898" s="37">
        <v>31096</v>
      </c>
      <c r="B1898" s="39">
        <v>179.36000100000001</v>
      </c>
      <c r="C1898" s="36">
        <f>IF(ISBLANK(B1899), "", GSPC[[#This Row],[Adj Close]]/B1899-1)</f>
        <v>-1.2334828887615723E-2</v>
      </c>
      <c r="D1898" s="37">
        <v>31096</v>
      </c>
      <c r="E1898"/>
      <c r="F1898" s="36" t="str">
        <f>IF(ISBLANK(E1899), "", Long0[[#This Row],[Adj Close]]/E1899-1)</f>
        <v/>
      </c>
      <c r="M1898" s="29">
        <v>31096</v>
      </c>
      <c r="O1898" s="33" t="str">
        <f>IF(ISBLANK(N1899),"",Long3[[#This Row],[Adj Close]]/N1899-1)</f>
        <v/>
      </c>
      <c r="AK1898" s="29">
        <v>31096</v>
      </c>
      <c r="AM1898" s="33" t="str">
        <f>IF(ISBLANK(AL1899),"",Short2[[#This Row],[Adj Close]]/AL1899-1)</f>
        <v/>
      </c>
    </row>
    <row r="1899" spans="1:39" x14ac:dyDescent="0.25">
      <c r="A1899" s="37">
        <v>31089</v>
      </c>
      <c r="B1899" s="39">
        <v>181.60000600000001</v>
      </c>
      <c r="C1899" s="36">
        <f>IF(ISBLANK(B1900), "", GSPC[[#This Row],[Adj Close]]/B1900-1)</f>
        <v>-3.2383555273246545E-3</v>
      </c>
      <c r="D1899" s="37">
        <v>31089</v>
      </c>
      <c r="E1899"/>
      <c r="F1899" s="36" t="str">
        <f>IF(ISBLANK(E1900), "", Long0[[#This Row],[Adj Close]]/E1900-1)</f>
        <v/>
      </c>
      <c r="M1899" s="29">
        <v>31089</v>
      </c>
      <c r="O1899" s="33" t="str">
        <f>IF(ISBLANK(N1900),"",Long3[[#This Row],[Adj Close]]/N1900-1)</f>
        <v/>
      </c>
      <c r="AK1899" s="29">
        <v>31089</v>
      </c>
      <c r="AM1899" s="33" t="str">
        <f>IF(ISBLANK(AL1900),"",Short2[[#This Row],[Adj Close]]/AL1900-1)</f>
        <v/>
      </c>
    </row>
    <row r="1900" spans="1:39" x14ac:dyDescent="0.25">
      <c r="A1900" s="37">
        <v>31082</v>
      </c>
      <c r="B1900" s="39">
        <v>182.19000199999999</v>
      </c>
      <c r="C1900" s="36">
        <f>IF(ISBLANK(B1901), "", GSPC[[#This Row],[Adj Close]]/B1901-1)</f>
        <v>1.9929445783758437E-2</v>
      </c>
      <c r="D1900" s="37">
        <v>31082</v>
      </c>
      <c r="E1900"/>
      <c r="F1900" s="36" t="str">
        <f>IF(ISBLANK(E1901), "", Long0[[#This Row],[Adj Close]]/E1901-1)</f>
        <v/>
      </c>
      <c r="M1900" s="29">
        <v>31082</v>
      </c>
      <c r="O1900" s="33" t="str">
        <f>IF(ISBLANK(N1901),"",Long3[[#This Row],[Adj Close]]/N1901-1)</f>
        <v/>
      </c>
      <c r="AK1900" s="29">
        <v>31082</v>
      </c>
      <c r="AM1900" s="33" t="str">
        <f>IF(ISBLANK(AL1901),"",Short2[[#This Row],[Adj Close]]/AL1901-1)</f>
        <v/>
      </c>
    </row>
    <row r="1901" spans="1:39" x14ac:dyDescent="0.25">
      <c r="A1901" s="37">
        <v>31075</v>
      </c>
      <c r="B1901" s="39">
        <v>178.63000500000001</v>
      </c>
      <c r="C1901" s="36">
        <f>IF(ISBLANK(B1902), "", GSPC[[#This Row],[Adj Close]]/B1902-1)</f>
        <v>7.2173609060943722E-3</v>
      </c>
      <c r="D1901" s="37">
        <v>31075</v>
      </c>
      <c r="E1901"/>
      <c r="F1901" s="36" t="str">
        <f>IF(ISBLANK(E1902), "", Long0[[#This Row],[Adj Close]]/E1902-1)</f>
        <v/>
      </c>
      <c r="M1901" s="29">
        <v>31075</v>
      </c>
      <c r="O1901" s="33" t="str">
        <f>IF(ISBLANK(N1902),"",Long3[[#This Row],[Adj Close]]/N1902-1)</f>
        <v/>
      </c>
      <c r="AK1901" s="29">
        <v>31075</v>
      </c>
      <c r="AM1901" s="33" t="str">
        <f>IF(ISBLANK(AL1902),"",Short2[[#This Row],[Adj Close]]/AL1902-1)</f>
        <v/>
      </c>
    </row>
    <row r="1902" spans="1:39" x14ac:dyDescent="0.25">
      <c r="A1902" s="37">
        <v>31068</v>
      </c>
      <c r="B1902" s="39">
        <v>177.35000600000001</v>
      </c>
      <c r="C1902" s="36">
        <f>IF(ISBLANK(B1903), "", GSPC[[#This Row],[Adj Close]]/B1903-1)</f>
        <v>3.5197284342861401E-2</v>
      </c>
      <c r="D1902" s="37">
        <v>31068</v>
      </c>
      <c r="E1902"/>
      <c r="F1902" s="36" t="str">
        <f>IF(ISBLANK(E1903), "", Long0[[#This Row],[Adj Close]]/E1903-1)</f>
        <v/>
      </c>
      <c r="M1902" s="29">
        <v>31068</v>
      </c>
      <c r="O1902" s="33" t="str">
        <f>IF(ISBLANK(N1903),"",Long3[[#This Row],[Adj Close]]/N1903-1)</f>
        <v/>
      </c>
      <c r="AK1902" s="29">
        <v>31068</v>
      </c>
      <c r="AM1902" s="33" t="str">
        <f>IF(ISBLANK(AL1903),"",Short2[[#This Row],[Adj Close]]/AL1903-1)</f>
        <v/>
      </c>
    </row>
    <row r="1903" spans="1:39" x14ac:dyDescent="0.25">
      <c r="A1903" s="37">
        <v>31061</v>
      </c>
      <c r="B1903" s="39">
        <v>171.320007</v>
      </c>
      <c r="C1903" s="36">
        <f>IF(ISBLANK(B1904), "", GSPC[[#This Row],[Adj Close]]/B1904-1)</f>
        <v>2.0308515983359809E-2</v>
      </c>
      <c r="D1903" s="37">
        <v>31061</v>
      </c>
      <c r="E1903"/>
      <c r="F1903" s="36" t="str">
        <f>IF(ISBLANK(E1904), "", Long0[[#This Row],[Adj Close]]/E1904-1)</f>
        <v/>
      </c>
      <c r="M1903" s="29">
        <v>31061</v>
      </c>
      <c r="O1903" s="33" t="str">
        <f>IF(ISBLANK(N1904),"",Long3[[#This Row],[Adj Close]]/N1904-1)</f>
        <v/>
      </c>
      <c r="AK1903" s="29">
        <v>31061</v>
      </c>
      <c r="AM1903" s="33" t="str">
        <f>IF(ISBLANK(AL1904),"",Short2[[#This Row],[Adj Close]]/AL1904-1)</f>
        <v/>
      </c>
    </row>
    <row r="1904" spans="1:39" x14ac:dyDescent="0.25">
      <c r="A1904" s="37">
        <v>31054</v>
      </c>
      <c r="B1904" s="39">
        <v>167.91000399999999</v>
      </c>
      <c r="C1904" s="36">
        <f>IF(ISBLANK(B1905), "", GSPC[[#This Row],[Adj Close]]/B1905-1)</f>
        <v>2.58431768139189E-2</v>
      </c>
      <c r="D1904" s="37">
        <v>31054</v>
      </c>
      <c r="E1904"/>
      <c r="F1904" s="36" t="str">
        <f>IF(ISBLANK(E1905), "", Long0[[#This Row],[Adj Close]]/E1905-1)</f>
        <v/>
      </c>
      <c r="M1904" s="29">
        <v>31054</v>
      </c>
      <c r="O1904" s="33" t="str">
        <f>IF(ISBLANK(N1905),"",Long3[[#This Row],[Adj Close]]/N1905-1)</f>
        <v/>
      </c>
      <c r="AK1904" s="29">
        <v>31054</v>
      </c>
      <c r="AM1904" s="33" t="str">
        <f>IF(ISBLANK(AL1905),"",Short2[[#This Row],[Adj Close]]/AL1905-1)</f>
        <v/>
      </c>
    </row>
    <row r="1905" spans="1:39" x14ac:dyDescent="0.25">
      <c r="A1905" s="37">
        <v>31047</v>
      </c>
      <c r="B1905" s="39">
        <v>163.679993</v>
      </c>
      <c r="C1905" s="36">
        <f>IF(ISBLANK(B1906), "", GSPC[[#This Row],[Adj Close]]/B1906-1)</f>
        <v>-1.5517876083179338E-2</v>
      </c>
      <c r="D1905" s="37">
        <v>31047</v>
      </c>
      <c r="E1905"/>
      <c r="F1905" s="36" t="str">
        <f>IF(ISBLANK(E1906), "", Long0[[#This Row],[Adj Close]]/E1906-1)</f>
        <v/>
      </c>
      <c r="M1905" s="29">
        <v>31047</v>
      </c>
      <c r="O1905" s="33" t="str">
        <f>IF(ISBLANK(N1906),"",Long3[[#This Row],[Adj Close]]/N1906-1)</f>
        <v/>
      </c>
      <c r="AK1905" s="29">
        <v>31047</v>
      </c>
      <c r="AM1905" s="33" t="str">
        <f>IF(ISBLANK(AL1906),"",Short2[[#This Row],[Adj Close]]/AL1906-1)</f>
        <v/>
      </c>
    </row>
    <row r="1906" spans="1:39" x14ac:dyDescent="0.25">
      <c r="A1906" s="37">
        <v>31040</v>
      </c>
      <c r="B1906" s="39">
        <v>166.259995</v>
      </c>
      <c r="C1906" s="36">
        <f>IF(ISBLANK(B1907), "", GSPC[[#This Row],[Adj Close]]/B1907-1)</f>
        <v>4.5314483877545442E-3</v>
      </c>
      <c r="D1906" s="37">
        <v>31040</v>
      </c>
      <c r="E1906"/>
      <c r="F1906" s="36" t="str">
        <f>IF(ISBLANK(E1907), "", Long0[[#This Row],[Adj Close]]/E1907-1)</f>
        <v/>
      </c>
      <c r="M1906" s="29">
        <v>31040</v>
      </c>
      <c r="O1906" s="33" t="str">
        <f>IF(ISBLANK(N1907),"",Long3[[#This Row],[Adj Close]]/N1907-1)</f>
        <v/>
      </c>
      <c r="AK1906" s="29">
        <v>31040</v>
      </c>
      <c r="AM1906" s="33" t="str">
        <f>IF(ISBLANK(AL1907),"",Short2[[#This Row],[Adj Close]]/AL1907-1)</f>
        <v/>
      </c>
    </row>
    <row r="1907" spans="1:39" x14ac:dyDescent="0.25">
      <c r="A1907" s="37">
        <v>31033</v>
      </c>
      <c r="B1907" s="39">
        <v>165.509995</v>
      </c>
      <c r="C1907" s="36">
        <f>IF(ISBLANK(B1908), "", GSPC[[#This Row],[Adj Close]]/B1908-1)</f>
        <v>1.733353596000331E-2</v>
      </c>
      <c r="D1907" s="37">
        <v>31033</v>
      </c>
      <c r="E1907"/>
      <c r="F1907" s="36" t="str">
        <f>IF(ISBLANK(E1908), "", Long0[[#This Row],[Adj Close]]/E1908-1)</f>
        <v/>
      </c>
      <c r="M1907" s="29">
        <v>31033</v>
      </c>
      <c r="O1907" s="33" t="str">
        <f>IF(ISBLANK(N1908),"",Long3[[#This Row],[Adj Close]]/N1908-1)</f>
        <v/>
      </c>
      <c r="AK1907" s="29">
        <v>31033</v>
      </c>
      <c r="AM1907" s="33" t="str">
        <f>IF(ISBLANK(AL1908),"",Short2[[#This Row],[Adj Close]]/AL1908-1)</f>
        <v/>
      </c>
    </row>
    <row r="1908" spans="1:39" x14ac:dyDescent="0.25">
      <c r="A1908" s="37">
        <v>31026</v>
      </c>
      <c r="B1908" s="39">
        <v>162.69000199999999</v>
      </c>
      <c r="C1908" s="36">
        <f>IF(ISBLANK(B1909), "", GSPC[[#This Row],[Adj Close]]/B1909-1)</f>
        <v>2.6501110147327811E-3</v>
      </c>
      <c r="D1908" s="37">
        <v>31026</v>
      </c>
      <c r="E1908"/>
      <c r="F1908" s="36" t="str">
        <f>IF(ISBLANK(E1909), "", Long0[[#This Row],[Adj Close]]/E1909-1)</f>
        <v/>
      </c>
      <c r="M1908" s="29">
        <v>31026</v>
      </c>
      <c r="O1908" s="33" t="str">
        <f>IF(ISBLANK(N1909),"",Long3[[#This Row],[Adj Close]]/N1909-1)</f>
        <v/>
      </c>
      <c r="AK1908" s="29">
        <v>31026</v>
      </c>
      <c r="AM1908" s="33" t="str">
        <f>IF(ISBLANK(AL1909),"",Short2[[#This Row],[Adj Close]]/AL1909-1)</f>
        <v/>
      </c>
    </row>
    <row r="1909" spans="1:39" x14ac:dyDescent="0.25">
      <c r="A1909" s="37">
        <v>31019</v>
      </c>
      <c r="B1909" s="39">
        <v>162.259995</v>
      </c>
      <c r="C1909" s="36">
        <f>IF(ISBLANK(B1910), "", GSPC[[#This Row],[Adj Close]]/B1910-1)</f>
        <v>-8.0694888364165607E-3</v>
      </c>
      <c r="D1909" s="37">
        <v>31019</v>
      </c>
      <c r="E1909"/>
      <c r="F1909" s="36" t="str">
        <f>IF(ISBLANK(E1910), "", Long0[[#This Row],[Adj Close]]/E1910-1)</f>
        <v/>
      </c>
      <c r="M1909" s="29">
        <v>31019</v>
      </c>
      <c r="O1909" s="33" t="str">
        <f>IF(ISBLANK(N1910),"",Long3[[#This Row],[Adj Close]]/N1910-1)</f>
        <v/>
      </c>
      <c r="AK1909" s="29">
        <v>31019</v>
      </c>
      <c r="AM1909" s="33" t="str">
        <f>IF(ISBLANK(AL1910),"",Short2[[#This Row],[Adj Close]]/AL1910-1)</f>
        <v/>
      </c>
    </row>
    <row r="1910" spans="1:39" x14ac:dyDescent="0.25">
      <c r="A1910" s="37">
        <v>31012</v>
      </c>
      <c r="B1910" s="39">
        <v>163.58000200000001</v>
      </c>
      <c r="C1910" s="36">
        <f>IF(ISBLANK(B1911), "", GSPC[[#This Row],[Adj Close]]/B1911-1)</f>
        <v>-2.0009561706321066E-2</v>
      </c>
      <c r="D1910" s="37">
        <v>31012</v>
      </c>
      <c r="E1910"/>
      <c r="F1910" s="36" t="str">
        <f>IF(ISBLANK(E1911), "", Long0[[#This Row],[Adj Close]]/E1911-1)</f>
        <v/>
      </c>
      <c r="M1910" s="29">
        <v>31012</v>
      </c>
      <c r="O1910" s="33" t="str">
        <f>IF(ISBLANK(N1911),"",Long3[[#This Row],[Adj Close]]/N1911-1)</f>
        <v/>
      </c>
      <c r="AK1910" s="29">
        <v>31012</v>
      </c>
      <c r="AM1910" s="33" t="str">
        <f>IF(ISBLANK(AL1911),"",Short2[[#This Row],[Adj Close]]/AL1911-1)</f>
        <v/>
      </c>
    </row>
    <row r="1911" spans="1:39" x14ac:dyDescent="0.25">
      <c r="A1911" s="37">
        <v>31005</v>
      </c>
      <c r="B1911" s="39">
        <v>166.91999799999999</v>
      </c>
      <c r="C1911" s="36">
        <f>IF(ISBLANK(B1912), "", GSPC[[#This Row],[Adj Close]]/B1912-1)</f>
        <v>1.7184594130971398E-2</v>
      </c>
      <c r="D1911" s="37">
        <v>31005</v>
      </c>
      <c r="E1911"/>
      <c r="F1911" s="36" t="str">
        <f>IF(ISBLANK(E1912), "", Long0[[#This Row],[Adj Close]]/E1912-1)</f>
        <v/>
      </c>
      <c r="M1911" s="29">
        <v>31005</v>
      </c>
      <c r="O1911" s="33" t="str">
        <f>IF(ISBLANK(N1912),"",Long3[[#This Row],[Adj Close]]/N1912-1)</f>
        <v/>
      </c>
      <c r="AK1911" s="29">
        <v>31005</v>
      </c>
      <c r="AM1911" s="33" t="str">
        <f>IF(ISBLANK(AL1912),"",Short2[[#This Row],[Adj Close]]/AL1912-1)</f>
        <v/>
      </c>
    </row>
    <row r="1912" spans="1:39" x14ac:dyDescent="0.25">
      <c r="A1912" s="37">
        <v>30998</v>
      </c>
      <c r="B1912" s="39">
        <v>164.10000600000001</v>
      </c>
      <c r="C1912" s="36">
        <f>IF(ISBLANK(B1913), "", GSPC[[#This Row],[Adj Close]]/B1913-1)</f>
        <v>-2.0883054144998026E-2</v>
      </c>
      <c r="D1912" s="37">
        <v>30998</v>
      </c>
      <c r="E1912"/>
      <c r="F1912" s="36" t="str">
        <f>IF(ISBLANK(E1913), "", Long0[[#This Row],[Adj Close]]/E1913-1)</f>
        <v/>
      </c>
      <c r="M1912" s="29">
        <v>30998</v>
      </c>
      <c r="O1912" s="33" t="str">
        <f>IF(ISBLANK(N1913),"",Long3[[#This Row],[Adj Close]]/N1913-1)</f>
        <v/>
      </c>
      <c r="AK1912" s="29">
        <v>30998</v>
      </c>
      <c r="AM1912" s="33" t="str">
        <f>IF(ISBLANK(AL1913),"",Short2[[#This Row],[Adj Close]]/AL1913-1)</f>
        <v/>
      </c>
    </row>
    <row r="1913" spans="1:39" x14ac:dyDescent="0.25">
      <c r="A1913" s="37">
        <v>30991</v>
      </c>
      <c r="B1913" s="39">
        <v>167.60000600000001</v>
      </c>
      <c r="C1913" s="36">
        <f>IF(ISBLANK(B1914), "", GSPC[[#This Row],[Adj Close]]/B1914-1)</f>
        <v>1.0751881624082582E-3</v>
      </c>
      <c r="D1913" s="37">
        <v>30991</v>
      </c>
      <c r="E1913"/>
      <c r="F1913" s="36" t="str">
        <f>IF(ISBLANK(E1914), "", Long0[[#This Row],[Adj Close]]/E1914-1)</f>
        <v/>
      </c>
      <c r="M1913" s="29">
        <v>30991</v>
      </c>
      <c r="O1913" s="33" t="str">
        <f>IF(ISBLANK(N1914),"",Long3[[#This Row],[Adj Close]]/N1914-1)</f>
        <v/>
      </c>
      <c r="AK1913" s="29">
        <v>30991</v>
      </c>
      <c r="AM1913" s="33" t="str">
        <f>IF(ISBLANK(AL1914),"",Short2[[#This Row],[Adj Close]]/AL1914-1)</f>
        <v/>
      </c>
    </row>
    <row r="1914" spans="1:39" x14ac:dyDescent="0.25">
      <c r="A1914" s="37">
        <v>30984</v>
      </c>
      <c r="B1914" s="39">
        <v>167.41999799999999</v>
      </c>
      <c r="C1914" s="36">
        <f>IF(ISBLANK(B1915), "", GSPC[[#This Row],[Adj Close]]/B1915-1)</f>
        <v>1.288647280661448E-2</v>
      </c>
      <c r="D1914" s="37">
        <v>30984</v>
      </c>
      <c r="E1914"/>
      <c r="F1914" s="36" t="str">
        <f>IF(ISBLANK(E1915), "", Long0[[#This Row],[Adj Close]]/E1915-1)</f>
        <v/>
      </c>
      <c r="M1914" s="29">
        <v>30984</v>
      </c>
      <c r="O1914" s="33" t="str">
        <f>IF(ISBLANK(N1915),"",Long3[[#This Row],[Adj Close]]/N1915-1)</f>
        <v/>
      </c>
      <c r="AK1914" s="29">
        <v>30984</v>
      </c>
      <c r="AM1914" s="33" t="str">
        <f>IF(ISBLANK(AL1915),"",Short2[[#This Row],[Adj Close]]/AL1915-1)</f>
        <v/>
      </c>
    </row>
    <row r="1915" spans="1:39" x14ac:dyDescent="0.25">
      <c r="A1915" s="37">
        <v>30977</v>
      </c>
      <c r="B1915" s="39">
        <v>165.28999300000001</v>
      </c>
      <c r="C1915" s="36">
        <f>IF(ISBLANK(B1916), "", GSPC[[#This Row],[Adj Close]]/B1916-1)</f>
        <v>-1.5896724748290736E-2</v>
      </c>
      <c r="D1915" s="37">
        <v>30977</v>
      </c>
      <c r="E1915"/>
      <c r="F1915" s="36" t="str">
        <f>IF(ISBLANK(E1916), "", Long0[[#This Row],[Adj Close]]/E1916-1)</f>
        <v/>
      </c>
      <c r="M1915" s="29">
        <v>30977</v>
      </c>
      <c r="O1915" s="33" t="str">
        <f>IF(ISBLANK(N1916),"",Long3[[#This Row],[Adj Close]]/N1916-1)</f>
        <v/>
      </c>
      <c r="AK1915" s="29">
        <v>30977</v>
      </c>
      <c r="AM1915" s="33" t="str">
        <f>IF(ISBLANK(AL1916),"",Short2[[#This Row],[Adj Close]]/AL1916-1)</f>
        <v/>
      </c>
    </row>
    <row r="1916" spans="1:39" x14ac:dyDescent="0.25">
      <c r="A1916" s="37">
        <v>30970</v>
      </c>
      <c r="B1916" s="39">
        <v>167.96000699999999</v>
      </c>
      <c r="C1916" s="36">
        <f>IF(ISBLANK(B1917), "", GSPC[[#This Row],[Adj Close]]/B1917-1)</f>
        <v>2.3023597034749432E-2</v>
      </c>
      <c r="D1916" s="37">
        <v>30970</v>
      </c>
      <c r="E1916"/>
      <c r="F1916" s="36" t="str">
        <f>IF(ISBLANK(E1917), "", Long0[[#This Row],[Adj Close]]/E1917-1)</f>
        <v/>
      </c>
      <c r="M1916" s="29">
        <v>30970</v>
      </c>
      <c r="O1916" s="33" t="str">
        <f>IF(ISBLANK(N1917),"",Long3[[#This Row],[Adj Close]]/N1917-1)</f>
        <v/>
      </c>
      <c r="AK1916" s="29">
        <v>30970</v>
      </c>
      <c r="AM1916" s="33" t="str">
        <f>IF(ISBLANK(AL1917),"",Short2[[#This Row],[Adj Close]]/AL1917-1)</f>
        <v/>
      </c>
    </row>
    <row r="1917" spans="1:39" x14ac:dyDescent="0.25">
      <c r="A1917" s="37">
        <v>30963</v>
      </c>
      <c r="B1917" s="39">
        <v>164.179993</v>
      </c>
      <c r="C1917" s="36">
        <f>IF(ISBLANK(B1918), "", GSPC[[#This Row],[Adj Close]]/B1918-1)</f>
        <v>9.2205560889100369E-3</v>
      </c>
      <c r="D1917" s="37">
        <v>30963</v>
      </c>
      <c r="E1917"/>
      <c r="F1917" s="36" t="str">
        <f>IF(ISBLANK(E1918), "", Long0[[#This Row],[Adj Close]]/E1918-1)</f>
        <v/>
      </c>
      <c r="M1917" s="29">
        <v>30963</v>
      </c>
      <c r="O1917" s="33" t="str">
        <f>IF(ISBLANK(N1918),"",Long3[[#This Row],[Adj Close]]/N1918-1)</f>
        <v/>
      </c>
      <c r="AK1917" s="29">
        <v>30963</v>
      </c>
      <c r="AM1917" s="33" t="str">
        <f>IF(ISBLANK(AL1918),"",Short2[[#This Row],[Adj Close]]/AL1918-1)</f>
        <v/>
      </c>
    </row>
    <row r="1918" spans="1:39" x14ac:dyDescent="0.25">
      <c r="A1918" s="37">
        <v>30956</v>
      </c>
      <c r="B1918" s="39">
        <v>162.679993</v>
      </c>
      <c r="C1918" s="36">
        <f>IF(ISBLANK(B1919), "", GSPC[[#This Row],[Adj Close]]/B1919-1)</f>
        <v>-2.0590083542802562E-2</v>
      </c>
      <c r="D1918" s="37">
        <v>30956</v>
      </c>
      <c r="E1918"/>
      <c r="F1918" s="36" t="str">
        <f>IF(ISBLANK(E1919), "", Long0[[#This Row],[Adj Close]]/E1919-1)</f>
        <v/>
      </c>
      <c r="M1918" s="29">
        <v>30956</v>
      </c>
      <c r="O1918" s="33" t="str">
        <f>IF(ISBLANK(N1919),"",Long3[[#This Row],[Adj Close]]/N1919-1)</f>
        <v/>
      </c>
      <c r="AK1918" s="29">
        <v>30956</v>
      </c>
      <c r="AM1918" s="33" t="str">
        <f>IF(ISBLANK(AL1919),"",Short2[[#This Row],[Adj Close]]/AL1919-1)</f>
        <v/>
      </c>
    </row>
    <row r="1919" spans="1:39" x14ac:dyDescent="0.25">
      <c r="A1919" s="37">
        <v>30949</v>
      </c>
      <c r="B1919" s="39">
        <v>166.10000600000001</v>
      </c>
      <c r="C1919" s="36">
        <f>IF(ISBLANK(B1920), "", GSPC[[#This Row],[Adj Close]]/B1920-1)</f>
        <v>2.5955695369781484E-3</v>
      </c>
      <c r="D1919" s="37">
        <v>30949</v>
      </c>
      <c r="E1919"/>
      <c r="F1919" s="36" t="str">
        <f>IF(ISBLANK(E1920), "", Long0[[#This Row],[Adj Close]]/E1920-1)</f>
        <v/>
      </c>
      <c r="M1919" s="29">
        <v>30949</v>
      </c>
      <c r="O1919" s="33" t="str">
        <f>IF(ISBLANK(N1920),"",Long3[[#This Row],[Adj Close]]/N1920-1)</f>
        <v/>
      </c>
      <c r="AK1919" s="29">
        <v>30949</v>
      </c>
      <c r="AM1919" s="33" t="str">
        <f>IF(ISBLANK(AL1920),"",Short2[[#This Row],[Adj Close]]/AL1920-1)</f>
        <v/>
      </c>
    </row>
    <row r="1920" spans="1:39" x14ac:dyDescent="0.25">
      <c r="A1920" s="37">
        <v>30942</v>
      </c>
      <c r="B1920" s="39">
        <v>165.66999799999999</v>
      </c>
      <c r="C1920" s="36">
        <f>IF(ISBLANK(B1921), "", GSPC[[#This Row],[Adj Close]]/B1921-1)</f>
        <v>-1.8426359867439124E-2</v>
      </c>
      <c r="D1920" s="37">
        <v>30942</v>
      </c>
      <c r="E1920"/>
      <c r="F1920" s="36" t="str">
        <f>IF(ISBLANK(E1921), "", Long0[[#This Row],[Adj Close]]/E1921-1)</f>
        <v/>
      </c>
      <c r="M1920" s="29">
        <v>30942</v>
      </c>
      <c r="O1920" s="33" t="str">
        <f>IF(ISBLANK(N1921),"",Long3[[#This Row],[Adj Close]]/N1921-1)</f>
        <v/>
      </c>
      <c r="AK1920" s="29">
        <v>30942</v>
      </c>
      <c r="AM1920" s="33" t="str">
        <f>IF(ISBLANK(AL1921),"",Short2[[#This Row],[Adj Close]]/AL1921-1)</f>
        <v/>
      </c>
    </row>
    <row r="1921" spans="1:39" x14ac:dyDescent="0.25">
      <c r="A1921" s="37">
        <v>30935</v>
      </c>
      <c r="B1921" s="39">
        <v>168.779999</v>
      </c>
      <c r="C1921" s="36">
        <f>IF(ISBLANK(B1922), "", GSPC[[#This Row],[Adj Close]]/B1922-1)</f>
        <v>2.6829738602839326E-2</v>
      </c>
      <c r="D1921" s="37">
        <v>30935</v>
      </c>
      <c r="E1921"/>
      <c r="F1921" s="36" t="str">
        <f>IF(ISBLANK(E1922), "", Long0[[#This Row],[Adj Close]]/E1922-1)</f>
        <v/>
      </c>
      <c r="M1921" s="29">
        <v>30935</v>
      </c>
      <c r="O1921" s="33" t="str">
        <f>IF(ISBLANK(N1922),"",Long3[[#This Row],[Adj Close]]/N1922-1)</f>
        <v/>
      </c>
      <c r="AK1921" s="29">
        <v>30935</v>
      </c>
      <c r="AM1921" s="33" t="str">
        <f>IF(ISBLANK(AL1922),"",Short2[[#This Row],[Adj Close]]/AL1922-1)</f>
        <v/>
      </c>
    </row>
    <row r="1922" spans="1:39" x14ac:dyDescent="0.25">
      <c r="A1922" s="37">
        <v>30928</v>
      </c>
      <c r="B1922" s="39">
        <v>164.36999499999999</v>
      </c>
      <c r="C1922" s="36">
        <f>IF(ISBLANK(B1923), "", GSPC[[#This Row],[Adj Close]]/B1923-1)</f>
        <v>-1.3858879871683216E-2</v>
      </c>
      <c r="D1922" s="37">
        <v>30928</v>
      </c>
      <c r="E1922"/>
      <c r="F1922" s="36" t="str">
        <f>IF(ISBLANK(E1923), "", Long0[[#This Row],[Adj Close]]/E1923-1)</f>
        <v/>
      </c>
      <c r="M1922" s="29">
        <v>30928</v>
      </c>
      <c r="O1922" s="33" t="str">
        <f>IF(ISBLANK(N1923),"",Long3[[#This Row],[Adj Close]]/N1923-1)</f>
        <v/>
      </c>
      <c r="AK1922" s="29">
        <v>30928</v>
      </c>
      <c r="AM1922" s="33" t="str">
        <f>IF(ISBLANK(AL1923),"",Short2[[#This Row],[Adj Close]]/AL1923-1)</f>
        <v/>
      </c>
    </row>
    <row r="1923" spans="1:39" x14ac:dyDescent="0.25">
      <c r="A1923" s="37">
        <v>30921</v>
      </c>
      <c r="B1923" s="39">
        <v>166.679993</v>
      </c>
      <c r="C1923" s="36">
        <f>IF(ISBLANK(B1924), "", GSPC[[#This Row],[Adj Close]]/B1924-1)</f>
        <v>-4.9549401514817903E-3</v>
      </c>
      <c r="D1923" s="37">
        <v>30921</v>
      </c>
      <c r="E1923"/>
      <c r="F1923" s="36" t="str">
        <f>IF(ISBLANK(E1924), "", Long0[[#This Row],[Adj Close]]/E1924-1)</f>
        <v/>
      </c>
      <c r="M1923" s="29">
        <v>30921</v>
      </c>
      <c r="O1923" s="33" t="str">
        <f>IF(ISBLANK(N1924),"",Long3[[#This Row],[Adj Close]]/N1924-1)</f>
        <v/>
      </c>
      <c r="AK1923" s="29">
        <v>30921</v>
      </c>
      <c r="AM1923" s="33" t="str">
        <f>IF(ISBLANK(AL1924),"",Short2[[#This Row],[Adj Close]]/AL1924-1)</f>
        <v/>
      </c>
    </row>
    <row r="1924" spans="1:39" x14ac:dyDescent="0.25">
      <c r="A1924" s="37">
        <v>30914</v>
      </c>
      <c r="B1924" s="39">
        <v>167.509995</v>
      </c>
      <c r="C1924" s="36">
        <f>IF(ISBLANK(B1925), "", GSPC[[#This Row],[Adj Close]]/B1925-1)</f>
        <v>2.053122956336817E-2</v>
      </c>
      <c r="D1924" s="37">
        <v>30914</v>
      </c>
      <c r="E1924"/>
      <c r="F1924" s="36" t="str">
        <f>IF(ISBLANK(E1925), "", Long0[[#This Row],[Adj Close]]/E1925-1)</f>
        <v/>
      </c>
      <c r="M1924" s="29">
        <v>30914</v>
      </c>
      <c r="O1924" s="33" t="str">
        <f>IF(ISBLANK(N1925),"",Long3[[#This Row],[Adj Close]]/N1925-1)</f>
        <v/>
      </c>
      <c r="AK1924" s="29">
        <v>30914</v>
      </c>
      <c r="AM1924" s="33" t="str">
        <f>IF(ISBLANK(AL1925),"",Short2[[#This Row],[Adj Close]]/AL1925-1)</f>
        <v/>
      </c>
    </row>
    <row r="1925" spans="1:39" x14ac:dyDescent="0.25">
      <c r="A1925" s="37">
        <v>30907</v>
      </c>
      <c r="B1925" s="39">
        <v>164.13999899999999</v>
      </c>
      <c r="C1925" s="36">
        <f>IF(ISBLANK(B1926), "", GSPC[[#This Row],[Adj Close]]/B1926-1)</f>
        <v>-7.7378733857801363E-3</v>
      </c>
      <c r="D1925" s="37">
        <v>30907</v>
      </c>
      <c r="E1925"/>
      <c r="F1925" s="36" t="str">
        <f>IF(ISBLANK(E1926), "", Long0[[#This Row],[Adj Close]]/E1926-1)</f>
        <v/>
      </c>
      <c r="M1925" s="29">
        <v>30907</v>
      </c>
      <c r="O1925" s="33" t="str">
        <f>IF(ISBLANK(N1926),"",Long3[[#This Row],[Adj Close]]/N1926-1)</f>
        <v/>
      </c>
      <c r="AK1925" s="29">
        <v>30907</v>
      </c>
      <c r="AM1925" s="33" t="str">
        <f>IF(ISBLANK(AL1926),"",Short2[[#This Row],[Adj Close]]/AL1926-1)</f>
        <v/>
      </c>
    </row>
    <row r="1926" spans="1:39" x14ac:dyDescent="0.25">
      <c r="A1926" s="37">
        <v>30900</v>
      </c>
      <c r="B1926" s="39">
        <v>165.41999799999999</v>
      </c>
      <c r="C1926" s="36">
        <f>IF(ISBLANK(B1927), "", GSPC[[#This Row],[Adj Close]]/B1927-1)</f>
        <v>1.8909712882917873E-2</v>
      </c>
      <c r="D1926" s="37">
        <v>30900</v>
      </c>
      <c r="E1926"/>
      <c r="F1926" s="36" t="str">
        <f>IF(ISBLANK(E1927), "", Long0[[#This Row],[Adj Close]]/E1927-1)</f>
        <v/>
      </c>
      <c r="M1926" s="29">
        <v>30900</v>
      </c>
      <c r="O1926" s="33" t="str">
        <f>IF(ISBLANK(N1927),"",Long3[[#This Row],[Adj Close]]/N1927-1)</f>
        <v/>
      </c>
      <c r="AK1926" s="29">
        <v>30900</v>
      </c>
      <c r="AM1926" s="33" t="str">
        <f>IF(ISBLANK(AL1927),"",Short2[[#This Row],[Adj Close]]/AL1927-1)</f>
        <v/>
      </c>
    </row>
    <row r="1927" spans="1:39" x14ac:dyDescent="0.25">
      <c r="A1927" s="37">
        <v>30893</v>
      </c>
      <c r="B1927" s="39">
        <v>162.35000600000001</v>
      </c>
      <c r="C1927" s="36">
        <f>IF(ISBLANK(B1928), "", GSPC[[#This Row],[Adj Close]]/B1928-1)</f>
        <v>7.3814431194993979E-2</v>
      </c>
      <c r="D1927" s="37">
        <v>30893</v>
      </c>
      <c r="E1927"/>
      <c r="F1927" s="36" t="str">
        <f>IF(ISBLANK(E1928), "", Long0[[#This Row],[Adj Close]]/E1928-1)</f>
        <v/>
      </c>
      <c r="M1927" s="29">
        <v>30893</v>
      </c>
      <c r="O1927" s="33" t="str">
        <f>IF(ISBLANK(N1928),"",Long3[[#This Row],[Adj Close]]/N1928-1)</f>
        <v/>
      </c>
      <c r="AK1927" s="29">
        <v>30893</v>
      </c>
      <c r="AM1927" s="33" t="str">
        <f>IF(ISBLANK(AL1928),"",Short2[[#This Row],[Adj Close]]/AL1928-1)</f>
        <v/>
      </c>
    </row>
    <row r="1928" spans="1:39" x14ac:dyDescent="0.25">
      <c r="A1928" s="37">
        <v>30886</v>
      </c>
      <c r="B1928" s="39">
        <v>151.19000199999999</v>
      </c>
      <c r="C1928" s="36">
        <f>IF(ISBLANK(B1929), "", GSPC[[#This Row],[Adj Close]]/B1929-1)</f>
        <v>1.0966225122710282E-2</v>
      </c>
      <c r="D1928" s="37">
        <v>30886</v>
      </c>
      <c r="E1928"/>
      <c r="F1928" s="36" t="str">
        <f>IF(ISBLANK(E1929), "", Long0[[#This Row],[Adj Close]]/E1929-1)</f>
        <v/>
      </c>
      <c r="M1928" s="29">
        <v>30886</v>
      </c>
      <c r="O1928" s="33" t="str">
        <f>IF(ISBLANK(N1929),"",Long3[[#This Row],[Adj Close]]/N1929-1)</f>
        <v/>
      </c>
      <c r="AK1928" s="29">
        <v>30886</v>
      </c>
      <c r="AM1928" s="33" t="str">
        <f>IF(ISBLANK(AL1929),"",Short2[[#This Row],[Adj Close]]/AL1929-1)</f>
        <v/>
      </c>
    </row>
    <row r="1929" spans="1:39" x14ac:dyDescent="0.25">
      <c r="A1929" s="37">
        <v>30879</v>
      </c>
      <c r="B1929" s="39">
        <v>149.550003</v>
      </c>
      <c r="C1929" s="36">
        <f>IF(ISBLANK(B1930), "", GSPC[[#This Row],[Adj Close]]/B1930-1)</f>
        <v>-8.8149652434065251E-3</v>
      </c>
      <c r="D1929" s="37">
        <v>30879</v>
      </c>
      <c r="E1929"/>
      <c r="F1929" s="36" t="str">
        <f>IF(ISBLANK(E1930), "", Long0[[#This Row],[Adj Close]]/E1930-1)</f>
        <v/>
      </c>
      <c r="M1929" s="29">
        <v>30879</v>
      </c>
      <c r="O1929" s="33" t="str">
        <f>IF(ISBLANK(N1930),"",Long3[[#This Row],[Adj Close]]/N1930-1)</f>
        <v/>
      </c>
      <c r="AK1929" s="29">
        <v>30879</v>
      </c>
      <c r="AM1929" s="33" t="str">
        <f>IF(ISBLANK(AL1930),"",Short2[[#This Row],[Adj Close]]/AL1930-1)</f>
        <v/>
      </c>
    </row>
    <row r="1930" spans="1:39" x14ac:dyDescent="0.25">
      <c r="A1930" s="37">
        <v>30872</v>
      </c>
      <c r="B1930" s="39">
        <v>150.88000500000001</v>
      </c>
      <c r="C1930" s="36">
        <f>IF(ISBLANK(B1931), "", GSPC[[#This Row],[Adj Close]]/B1931-1)</f>
        <v>-8.933262975129197E-3</v>
      </c>
      <c r="D1930" s="37">
        <v>30872</v>
      </c>
      <c r="E1930"/>
      <c r="F1930" s="36" t="str">
        <f>IF(ISBLANK(E1931), "", Long0[[#This Row],[Adj Close]]/E1931-1)</f>
        <v/>
      </c>
      <c r="M1930" s="29">
        <v>30872</v>
      </c>
      <c r="O1930" s="33" t="str">
        <f>IF(ISBLANK(N1931),"",Long3[[#This Row],[Adj Close]]/N1931-1)</f>
        <v/>
      </c>
      <c r="AK1930" s="29">
        <v>30872</v>
      </c>
      <c r="AM1930" s="33" t="str">
        <f>IF(ISBLANK(AL1931),"",Short2[[#This Row],[Adj Close]]/AL1931-1)</f>
        <v/>
      </c>
    </row>
    <row r="1931" spans="1:39" x14ac:dyDescent="0.25">
      <c r="A1931" s="37">
        <v>30865</v>
      </c>
      <c r="B1931" s="39">
        <v>152.240005</v>
      </c>
      <c r="C1931" s="36">
        <f>IF(ISBLANK(B1932), "", GSPC[[#This Row],[Adj Close]]/B1932-1)</f>
        <v>-6.1364932951785134E-3</v>
      </c>
      <c r="D1931" s="37">
        <v>30865</v>
      </c>
      <c r="E1931"/>
      <c r="F1931" s="36" t="str">
        <f>IF(ISBLANK(E1932), "", Long0[[#This Row],[Adj Close]]/E1932-1)</f>
        <v/>
      </c>
      <c r="M1931" s="29">
        <v>30865</v>
      </c>
      <c r="O1931" s="33" t="str">
        <f>IF(ISBLANK(N1932),"",Long3[[#This Row],[Adj Close]]/N1932-1)</f>
        <v/>
      </c>
      <c r="AK1931" s="29">
        <v>30865</v>
      </c>
      <c r="AM1931" s="33" t="str">
        <f>IF(ISBLANK(AL1932),"",Short2[[#This Row],[Adj Close]]/AL1932-1)</f>
        <v/>
      </c>
    </row>
    <row r="1932" spans="1:39" x14ac:dyDescent="0.25">
      <c r="A1932" s="37">
        <v>30858</v>
      </c>
      <c r="B1932" s="39">
        <v>153.179993</v>
      </c>
      <c r="C1932" s="36">
        <f>IF(ISBLANK(B1933), "", GSPC[[#This Row],[Adj Close]]/B1933-1)</f>
        <v>-8.2870253916277337E-3</v>
      </c>
      <c r="D1932" s="37">
        <v>30858</v>
      </c>
      <c r="E1932"/>
      <c r="F1932" s="36" t="str">
        <f>IF(ISBLANK(E1933), "", Long0[[#This Row],[Adj Close]]/E1933-1)</f>
        <v/>
      </c>
      <c r="M1932" s="29">
        <v>30858</v>
      </c>
      <c r="O1932" s="33" t="str">
        <f>IF(ISBLANK(N1933),"",Long3[[#This Row],[Adj Close]]/N1933-1)</f>
        <v/>
      </c>
      <c r="AK1932" s="29">
        <v>30858</v>
      </c>
      <c r="AM1932" s="33" t="str">
        <f>IF(ISBLANK(AL1933),"",Short2[[#This Row],[Adj Close]]/AL1933-1)</f>
        <v/>
      </c>
    </row>
    <row r="1933" spans="1:39" x14ac:dyDescent="0.25">
      <c r="A1933" s="37">
        <v>30851</v>
      </c>
      <c r="B1933" s="39">
        <v>154.46000699999999</v>
      </c>
      <c r="C1933" s="36">
        <f>IF(ISBLANK(B1934), "", GSPC[[#This Row],[Adj Close]]/B1934-1)</f>
        <v>3.643567091482014E-2</v>
      </c>
      <c r="D1933" s="37">
        <v>30851</v>
      </c>
      <c r="E1933"/>
      <c r="F1933" s="36" t="str">
        <f>IF(ISBLANK(E1934), "", Long0[[#This Row],[Adj Close]]/E1934-1)</f>
        <v/>
      </c>
      <c r="M1933" s="29">
        <v>30851</v>
      </c>
      <c r="O1933" s="33" t="str">
        <f>IF(ISBLANK(N1934),"",Long3[[#This Row],[Adj Close]]/N1934-1)</f>
        <v/>
      </c>
      <c r="AK1933" s="29">
        <v>30851</v>
      </c>
      <c r="AM1933" s="33" t="str">
        <f>IF(ISBLANK(AL1934),"",Short2[[#This Row],[Adj Close]]/AL1934-1)</f>
        <v/>
      </c>
    </row>
    <row r="1934" spans="1:39" x14ac:dyDescent="0.25">
      <c r="A1934" s="37">
        <v>30844</v>
      </c>
      <c r="B1934" s="39">
        <v>149.029999</v>
      </c>
      <c r="C1934" s="36">
        <f>IF(ISBLANK(B1935), "", GSPC[[#This Row],[Adj Close]]/B1935-1)</f>
        <v>-3.9569498479983145E-2</v>
      </c>
      <c r="D1934" s="37">
        <v>30844</v>
      </c>
      <c r="E1934"/>
      <c r="F1934" s="36" t="str">
        <f>IF(ISBLANK(E1935), "", Long0[[#This Row],[Adj Close]]/E1935-1)</f>
        <v/>
      </c>
      <c r="M1934" s="29">
        <v>30844</v>
      </c>
      <c r="O1934" s="33" t="str">
        <f>IF(ISBLANK(N1935),"",Long3[[#This Row],[Adj Close]]/N1935-1)</f>
        <v/>
      </c>
      <c r="AK1934" s="29">
        <v>30844</v>
      </c>
      <c r="AM1934" s="33" t="str">
        <f>IF(ISBLANK(AL1935),"",Short2[[#This Row],[Adj Close]]/AL1935-1)</f>
        <v/>
      </c>
    </row>
    <row r="1935" spans="1:39" x14ac:dyDescent="0.25">
      <c r="A1935" s="37">
        <v>30837</v>
      </c>
      <c r="B1935" s="39">
        <v>155.16999799999999</v>
      </c>
      <c r="C1935" s="36">
        <f>IF(ISBLANK(B1936), "", GSPC[[#This Row],[Adj Close]]/B1936-1)</f>
        <v>1.2594576722964712E-2</v>
      </c>
      <c r="D1935" s="37">
        <v>30837</v>
      </c>
      <c r="E1935"/>
      <c r="F1935" s="36" t="str">
        <f>IF(ISBLANK(E1936), "", Long0[[#This Row],[Adj Close]]/E1936-1)</f>
        <v/>
      </c>
      <c r="M1935" s="29">
        <v>30837</v>
      </c>
      <c r="O1935" s="33" t="str">
        <f>IF(ISBLANK(N1936),"",Long3[[#This Row],[Adj Close]]/N1936-1)</f>
        <v/>
      </c>
      <c r="AK1935" s="29">
        <v>30837</v>
      </c>
      <c r="AM1935" s="33" t="str">
        <f>IF(ISBLANK(AL1936),"",Short2[[#This Row],[Adj Close]]/AL1936-1)</f>
        <v/>
      </c>
    </row>
    <row r="1936" spans="1:39" x14ac:dyDescent="0.25">
      <c r="A1936" s="37">
        <v>30830</v>
      </c>
      <c r="B1936" s="39">
        <v>153.240005</v>
      </c>
      <c r="C1936" s="36">
        <f>IF(ISBLANK(B1937), "", GSPC[[#This Row],[Adj Close]]/B1937-1)</f>
        <v>1.0684672559183372E-2</v>
      </c>
      <c r="D1936" s="37">
        <v>30830</v>
      </c>
      <c r="E1936"/>
      <c r="F1936" s="36" t="str">
        <f>IF(ISBLANK(E1937), "", Long0[[#This Row],[Adj Close]]/E1937-1)</f>
        <v/>
      </c>
      <c r="M1936" s="29">
        <v>30830</v>
      </c>
      <c r="O1936" s="33" t="str">
        <f>IF(ISBLANK(N1937),"",Long3[[#This Row],[Adj Close]]/N1937-1)</f>
        <v/>
      </c>
      <c r="AK1936" s="29">
        <v>30830</v>
      </c>
      <c r="AM1936" s="33" t="str">
        <f>IF(ISBLANK(AL1937),"",Short2[[#This Row],[Adj Close]]/AL1937-1)</f>
        <v/>
      </c>
    </row>
    <row r="1937" spans="1:39" x14ac:dyDescent="0.25">
      <c r="A1937" s="37">
        <v>30823</v>
      </c>
      <c r="B1937" s="39">
        <v>151.61999499999999</v>
      </c>
      <c r="C1937" s="36">
        <f>IF(ISBLANK(B1938), "", GSPC[[#This Row],[Adj Close]]/B1938-1)</f>
        <v>-2.6704352463116976E-2</v>
      </c>
      <c r="D1937" s="37">
        <v>30823</v>
      </c>
      <c r="E1937"/>
      <c r="F1937" s="36" t="str">
        <f>IF(ISBLANK(E1938), "", Long0[[#This Row],[Adj Close]]/E1938-1)</f>
        <v/>
      </c>
      <c r="M1937" s="29">
        <v>30823</v>
      </c>
      <c r="O1937" s="33" t="str">
        <f>IF(ISBLANK(N1938),"",Long3[[#This Row],[Adj Close]]/N1938-1)</f>
        <v/>
      </c>
      <c r="AK1937" s="29">
        <v>30823</v>
      </c>
      <c r="AM1937" s="33" t="str">
        <f>IF(ISBLANK(AL1938),"",Short2[[#This Row],[Adj Close]]/AL1938-1)</f>
        <v/>
      </c>
    </row>
    <row r="1938" spans="1:39" x14ac:dyDescent="0.25">
      <c r="A1938" s="37">
        <v>30816</v>
      </c>
      <c r="B1938" s="39">
        <v>155.779999</v>
      </c>
      <c r="C1938" s="36">
        <f>IF(ISBLANK(B1939), "", GSPC[[#This Row],[Adj Close]]/B1939-1)</f>
        <v>-1.7098907909050776E-2</v>
      </c>
      <c r="D1938" s="37">
        <v>30816</v>
      </c>
      <c r="E1938"/>
      <c r="F1938" s="36" t="str">
        <f>IF(ISBLANK(E1939), "", Long0[[#This Row],[Adj Close]]/E1939-1)</f>
        <v/>
      </c>
      <c r="M1938" s="29">
        <v>30816</v>
      </c>
      <c r="O1938" s="33" t="str">
        <f>IF(ISBLANK(N1939),"",Long3[[#This Row],[Adj Close]]/N1939-1)</f>
        <v/>
      </c>
      <c r="AK1938" s="29">
        <v>30816</v>
      </c>
      <c r="AM1938" s="33" t="str">
        <f>IF(ISBLANK(AL1939),"",Short2[[#This Row],[Adj Close]]/AL1939-1)</f>
        <v/>
      </c>
    </row>
    <row r="1939" spans="1:39" x14ac:dyDescent="0.25">
      <c r="A1939" s="37">
        <v>30809</v>
      </c>
      <c r="B1939" s="39">
        <v>158.490005</v>
      </c>
      <c r="C1939" s="36">
        <f>IF(ISBLANK(B1940), "", GSPC[[#This Row],[Adj Close]]/B1940-1)</f>
        <v>-3.8966500917815283E-3</v>
      </c>
      <c r="D1939" s="37">
        <v>30809</v>
      </c>
      <c r="E1939"/>
      <c r="F1939" s="36" t="str">
        <f>IF(ISBLANK(E1940), "", Long0[[#This Row],[Adj Close]]/E1940-1)</f>
        <v/>
      </c>
      <c r="M1939" s="29">
        <v>30809</v>
      </c>
      <c r="O1939" s="33" t="str">
        <f>IF(ISBLANK(N1940),"",Long3[[#This Row],[Adj Close]]/N1940-1)</f>
        <v/>
      </c>
      <c r="AK1939" s="29">
        <v>30809</v>
      </c>
      <c r="AM1939" s="33" t="str">
        <f>IF(ISBLANK(AL1940),"",Short2[[#This Row],[Adj Close]]/AL1940-1)</f>
        <v/>
      </c>
    </row>
    <row r="1940" spans="1:39" x14ac:dyDescent="0.25">
      <c r="A1940" s="37">
        <v>30802</v>
      </c>
      <c r="B1940" s="39">
        <v>159.11000100000001</v>
      </c>
      <c r="C1940" s="36">
        <f>IF(ISBLANK(B1941), "", GSPC[[#This Row],[Adj Close]]/B1941-1)</f>
        <v>-4.8783413901952732E-3</v>
      </c>
      <c r="D1940" s="37">
        <v>30802</v>
      </c>
      <c r="E1940"/>
      <c r="F1940" s="36" t="str">
        <f>IF(ISBLANK(E1941), "", Long0[[#This Row],[Adj Close]]/E1941-1)</f>
        <v/>
      </c>
      <c r="M1940" s="29">
        <v>30802</v>
      </c>
      <c r="O1940" s="33" t="str">
        <f>IF(ISBLANK(N1941),"",Long3[[#This Row],[Adj Close]]/N1941-1)</f>
        <v/>
      </c>
      <c r="AK1940" s="29">
        <v>30802</v>
      </c>
      <c r="AM1940" s="33" t="str">
        <f>IF(ISBLANK(AL1941),"",Short2[[#This Row],[Adj Close]]/AL1941-1)</f>
        <v/>
      </c>
    </row>
    <row r="1941" spans="1:39" x14ac:dyDescent="0.25">
      <c r="A1941" s="37">
        <v>30795</v>
      </c>
      <c r="B1941" s="39">
        <v>159.88999899999999</v>
      </c>
      <c r="C1941" s="36">
        <f>IF(ISBLANK(B1942), "", GSPC[[#This Row],[Adj Close]]/B1942-1)</f>
        <v>1.1833913129124962E-2</v>
      </c>
      <c r="D1941" s="37">
        <v>30795</v>
      </c>
      <c r="E1941"/>
      <c r="F1941" s="36" t="str">
        <f>IF(ISBLANK(E1942), "", Long0[[#This Row],[Adj Close]]/E1942-1)</f>
        <v/>
      </c>
      <c r="M1941" s="29">
        <v>30795</v>
      </c>
      <c r="O1941" s="33" t="str">
        <f>IF(ISBLANK(N1942),"",Long3[[#This Row],[Adj Close]]/N1942-1)</f>
        <v/>
      </c>
      <c r="AK1941" s="29">
        <v>30795</v>
      </c>
      <c r="AM1941" s="33" t="str">
        <f>IF(ISBLANK(AL1942),"",Short2[[#This Row],[Adj Close]]/AL1942-1)</f>
        <v/>
      </c>
    </row>
    <row r="1942" spans="1:39" x14ac:dyDescent="0.25">
      <c r="A1942" s="37">
        <v>30788</v>
      </c>
      <c r="B1942" s="39">
        <v>158.020004</v>
      </c>
      <c r="C1942" s="36">
        <f>IF(ISBLANK(B1943), "", GSPC[[#This Row],[Adj Close]]/B1943-1)</f>
        <v>4.5134194204234923E-3</v>
      </c>
      <c r="D1942" s="37">
        <v>30788</v>
      </c>
      <c r="E1942"/>
      <c r="F1942" s="36" t="str">
        <f>IF(ISBLANK(E1943), "", Long0[[#This Row],[Adj Close]]/E1943-1)</f>
        <v/>
      </c>
      <c r="M1942" s="29">
        <v>30788</v>
      </c>
      <c r="O1942" s="33" t="str">
        <f>IF(ISBLANK(N1943),"",Long3[[#This Row],[Adj Close]]/N1943-1)</f>
        <v/>
      </c>
      <c r="AK1942" s="29">
        <v>30788</v>
      </c>
      <c r="AM1942" s="33" t="str">
        <f>IF(ISBLANK(AL1943),"",Short2[[#This Row],[Adj Close]]/AL1943-1)</f>
        <v/>
      </c>
    </row>
    <row r="1943" spans="1:39" x14ac:dyDescent="0.25">
      <c r="A1943" s="37">
        <v>30781</v>
      </c>
      <c r="B1943" s="39">
        <v>157.30999800000001</v>
      </c>
      <c r="C1943" s="36">
        <f>IF(ISBLANK(B1944), "", GSPC[[#This Row],[Adj Close]]/B1944-1)</f>
        <v>1.1770015738873596E-2</v>
      </c>
      <c r="D1943" s="37">
        <v>30781</v>
      </c>
      <c r="E1943"/>
      <c r="F1943" s="36" t="str">
        <f>IF(ISBLANK(E1944), "", Long0[[#This Row],[Adj Close]]/E1944-1)</f>
        <v/>
      </c>
      <c r="M1943" s="29">
        <v>30781</v>
      </c>
      <c r="O1943" s="33" t="str">
        <f>IF(ISBLANK(N1944),"",Long3[[#This Row],[Adj Close]]/N1944-1)</f>
        <v/>
      </c>
      <c r="AK1943" s="29">
        <v>30781</v>
      </c>
      <c r="AM1943" s="33" t="str">
        <f>IF(ISBLANK(AL1944),"",Short2[[#This Row],[Adj Close]]/AL1944-1)</f>
        <v/>
      </c>
    </row>
    <row r="1944" spans="1:39" x14ac:dyDescent="0.25">
      <c r="A1944" s="37">
        <v>30774</v>
      </c>
      <c r="B1944" s="39">
        <v>155.479996</v>
      </c>
      <c r="C1944" s="36">
        <f>IF(ISBLANK(B1945), "", GSPC[[#This Row],[Adj Close]]/B1945-1)</f>
        <v>-2.3244108322080348E-2</v>
      </c>
      <c r="D1944" s="37">
        <v>30774</v>
      </c>
      <c r="E1944"/>
      <c r="F1944" s="36" t="str">
        <f>IF(ISBLANK(E1945), "", Long0[[#This Row],[Adj Close]]/E1945-1)</f>
        <v/>
      </c>
      <c r="M1944" s="29">
        <v>30774</v>
      </c>
      <c r="O1944" s="33" t="str">
        <f>IF(ISBLANK(N1945),"",Long3[[#This Row],[Adj Close]]/N1945-1)</f>
        <v/>
      </c>
      <c r="AK1944" s="29">
        <v>30774</v>
      </c>
      <c r="AM1944" s="33" t="str">
        <f>IF(ISBLANK(AL1945),"",Short2[[#This Row],[Adj Close]]/AL1945-1)</f>
        <v/>
      </c>
    </row>
    <row r="1945" spans="1:39" x14ac:dyDescent="0.25">
      <c r="A1945" s="37">
        <v>30767</v>
      </c>
      <c r="B1945" s="39">
        <v>159.179993</v>
      </c>
      <c r="C1945" s="36">
        <f>IF(ISBLANK(B1946), "", GSPC[[#This Row],[Adj Close]]/B1946-1)</f>
        <v>1.4790207734347582E-2</v>
      </c>
      <c r="D1945" s="37">
        <v>30767</v>
      </c>
      <c r="E1945"/>
      <c r="F1945" s="36" t="str">
        <f>IF(ISBLANK(E1946), "", Long0[[#This Row],[Adj Close]]/E1946-1)</f>
        <v/>
      </c>
      <c r="M1945" s="29">
        <v>30767</v>
      </c>
      <c r="O1945" s="33" t="str">
        <f>IF(ISBLANK(N1946),"",Long3[[#This Row],[Adj Close]]/N1946-1)</f>
        <v/>
      </c>
      <c r="AK1945" s="29">
        <v>30767</v>
      </c>
      <c r="AM1945" s="33" t="str">
        <f>IF(ISBLANK(AL1946),"",Short2[[#This Row],[Adj Close]]/AL1946-1)</f>
        <v/>
      </c>
    </row>
    <row r="1946" spans="1:39" x14ac:dyDescent="0.25">
      <c r="A1946" s="37">
        <v>30760</v>
      </c>
      <c r="B1946" s="39">
        <v>156.86000100000001</v>
      </c>
      <c r="C1946" s="36">
        <f>IF(ISBLANK(B1947), "", GSPC[[#This Row],[Adj Close]]/B1947-1)</f>
        <v>-1.5131556096400822E-2</v>
      </c>
      <c r="D1946" s="37">
        <v>30760</v>
      </c>
      <c r="E1946"/>
      <c r="F1946" s="36" t="str">
        <f>IF(ISBLANK(E1947), "", Long0[[#This Row],[Adj Close]]/E1947-1)</f>
        <v/>
      </c>
      <c r="M1946" s="29">
        <v>30760</v>
      </c>
      <c r="O1946" s="33" t="str">
        <f>IF(ISBLANK(N1947),"",Long3[[#This Row],[Adj Close]]/N1947-1)</f>
        <v/>
      </c>
      <c r="AK1946" s="29">
        <v>30760</v>
      </c>
      <c r="AM1946" s="33" t="str">
        <f>IF(ISBLANK(AL1947),"",Short2[[#This Row],[Adj Close]]/AL1947-1)</f>
        <v/>
      </c>
    </row>
    <row r="1947" spans="1:39" x14ac:dyDescent="0.25">
      <c r="A1947" s="37">
        <v>30753</v>
      </c>
      <c r="B1947" s="39">
        <v>159.270004</v>
      </c>
      <c r="C1947" s="36">
        <f>IF(ISBLANK(B1948), "", GSPC[[#This Row],[Adj Close]]/B1948-1)</f>
        <v>3.1875593189157225E-2</v>
      </c>
      <c r="D1947" s="37">
        <v>30753</v>
      </c>
      <c r="E1947"/>
      <c r="F1947" s="36" t="str">
        <f>IF(ISBLANK(E1948), "", Long0[[#This Row],[Adj Close]]/E1948-1)</f>
        <v/>
      </c>
      <c r="M1947" s="29">
        <v>30753</v>
      </c>
      <c r="O1947" s="33" t="str">
        <f>IF(ISBLANK(N1948),"",Long3[[#This Row],[Adj Close]]/N1948-1)</f>
        <v/>
      </c>
      <c r="AK1947" s="29">
        <v>30753</v>
      </c>
      <c r="AM1947" s="33" t="str">
        <f>IF(ISBLANK(AL1948),"",Short2[[#This Row],[Adj Close]]/AL1948-1)</f>
        <v/>
      </c>
    </row>
    <row r="1948" spans="1:39" x14ac:dyDescent="0.25">
      <c r="A1948" s="37">
        <v>30746</v>
      </c>
      <c r="B1948" s="39">
        <v>154.35000600000001</v>
      </c>
      <c r="C1948" s="36">
        <f>IF(ISBLANK(B1949), "", GSPC[[#This Row],[Adj Close]]/B1949-1)</f>
        <v>-3.0708357488433813E-2</v>
      </c>
      <c r="D1948" s="37">
        <v>30746</v>
      </c>
      <c r="E1948"/>
      <c r="F1948" s="36" t="str">
        <f>IF(ISBLANK(E1949), "", Long0[[#This Row],[Adj Close]]/E1949-1)</f>
        <v/>
      </c>
      <c r="M1948" s="29">
        <v>30746</v>
      </c>
      <c r="O1948" s="33" t="str">
        <f>IF(ISBLANK(N1949),"",Long3[[#This Row],[Adj Close]]/N1949-1)</f>
        <v/>
      </c>
      <c r="AK1948" s="29">
        <v>30746</v>
      </c>
      <c r="AM1948" s="33" t="str">
        <f>IF(ISBLANK(AL1949),"",Short2[[#This Row],[Adj Close]]/AL1949-1)</f>
        <v/>
      </c>
    </row>
    <row r="1949" spans="1:39" x14ac:dyDescent="0.25">
      <c r="A1949" s="37">
        <v>30739</v>
      </c>
      <c r="B1949" s="39">
        <v>159.240005</v>
      </c>
      <c r="C1949" s="36">
        <f>IF(ISBLANK(B1950), "", GSPC[[#This Row],[Adj Close]]/B1950-1)</f>
        <v>1.098349346020866E-2</v>
      </c>
      <c r="D1949" s="37">
        <v>30739</v>
      </c>
      <c r="E1949"/>
      <c r="F1949" s="36" t="str">
        <f>IF(ISBLANK(E1950), "", Long0[[#This Row],[Adj Close]]/E1950-1)</f>
        <v/>
      </c>
      <c r="M1949" s="29">
        <v>30739</v>
      </c>
      <c r="O1949" s="33" t="str">
        <f>IF(ISBLANK(N1950),"",Long3[[#This Row],[Adj Close]]/N1950-1)</f>
        <v/>
      </c>
      <c r="AK1949" s="29">
        <v>30739</v>
      </c>
      <c r="AM1949" s="33" t="str">
        <f>IF(ISBLANK(AL1950),"",Short2[[#This Row],[Adj Close]]/AL1950-1)</f>
        <v/>
      </c>
    </row>
    <row r="1950" spans="1:39" x14ac:dyDescent="0.25">
      <c r="A1950" s="37">
        <v>30732</v>
      </c>
      <c r="B1950" s="39">
        <v>157.509995</v>
      </c>
      <c r="C1950" s="36">
        <f>IF(ISBLANK(B1951), "", GSPC[[#This Row],[Adj Close]]/B1951-1)</f>
        <v>1.1365031097822387E-2</v>
      </c>
      <c r="D1950" s="37">
        <v>30732</v>
      </c>
      <c r="E1950"/>
      <c r="F1950" s="36" t="str">
        <f>IF(ISBLANK(E1951), "", Long0[[#This Row],[Adj Close]]/E1951-1)</f>
        <v/>
      </c>
      <c r="M1950" s="29">
        <v>30732</v>
      </c>
      <c r="O1950" s="33" t="str">
        <f>IF(ISBLANK(N1951),"",Long3[[#This Row],[Adj Close]]/N1951-1)</f>
        <v/>
      </c>
      <c r="AK1950" s="29">
        <v>30732</v>
      </c>
      <c r="AM1950" s="33" t="str">
        <f>IF(ISBLANK(AL1951),"",Short2[[#This Row],[Adj Close]]/AL1951-1)</f>
        <v/>
      </c>
    </row>
    <row r="1951" spans="1:39" x14ac:dyDescent="0.25">
      <c r="A1951" s="37">
        <v>30725</v>
      </c>
      <c r="B1951" s="39">
        <v>155.740005</v>
      </c>
      <c r="C1951" s="36">
        <f>IF(ISBLANK(B1952), "", GSPC[[#This Row],[Adj Close]]/B1952-1)</f>
        <v>-3.5828406222103704E-3</v>
      </c>
      <c r="D1951" s="37">
        <v>30725</v>
      </c>
      <c r="E1951"/>
      <c r="F1951" s="36" t="str">
        <f>IF(ISBLANK(E1952), "", Long0[[#This Row],[Adj Close]]/E1952-1)</f>
        <v/>
      </c>
      <c r="M1951" s="29">
        <v>30725</v>
      </c>
      <c r="O1951" s="33" t="str">
        <f>IF(ISBLANK(N1952),"",Long3[[#This Row],[Adj Close]]/N1952-1)</f>
        <v/>
      </c>
      <c r="AK1951" s="29">
        <v>30725</v>
      </c>
      <c r="AM1951" s="33" t="str">
        <f>IF(ISBLANK(AL1952),"",Short2[[#This Row],[Adj Close]]/AL1952-1)</f>
        <v/>
      </c>
    </row>
    <row r="1952" spans="1:39" x14ac:dyDescent="0.25">
      <c r="A1952" s="37">
        <v>30718</v>
      </c>
      <c r="B1952" s="39">
        <v>156.300003</v>
      </c>
      <c r="C1952" s="36">
        <f>IF(ISBLANK(B1953), "", GSPC[[#This Row],[Adj Close]]/B1953-1)</f>
        <v>-2.8649561154693526E-2</v>
      </c>
      <c r="D1952" s="37">
        <v>30718</v>
      </c>
      <c r="E1952"/>
      <c r="F1952" s="36" t="str">
        <f>IF(ISBLANK(E1953), "", Long0[[#This Row],[Adj Close]]/E1953-1)</f>
        <v/>
      </c>
      <c r="M1952" s="29">
        <v>30718</v>
      </c>
      <c r="O1952" s="33" t="str">
        <f>IF(ISBLANK(N1953),"",Long3[[#This Row],[Adj Close]]/N1953-1)</f>
        <v/>
      </c>
      <c r="AK1952" s="29">
        <v>30718</v>
      </c>
      <c r="AM1952" s="33" t="str">
        <f>IF(ISBLANK(AL1953),"",Short2[[#This Row],[Adj Close]]/AL1953-1)</f>
        <v/>
      </c>
    </row>
    <row r="1953" spans="1:39" x14ac:dyDescent="0.25">
      <c r="A1953" s="37">
        <v>30711</v>
      </c>
      <c r="B1953" s="39">
        <v>160.91000399999999</v>
      </c>
      <c r="C1953" s="36">
        <f>IF(ISBLANK(B1954), "", GSPC[[#This Row],[Adj Close]]/B1954-1)</f>
        <v>-1.8482359174303298E-2</v>
      </c>
      <c r="D1953" s="37">
        <v>30711</v>
      </c>
      <c r="E1953"/>
      <c r="F1953" s="36" t="str">
        <f>IF(ISBLANK(E1954), "", Long0[[#This Row],[Adj Close]]/E1954-1)</f>
        <v/>
      </c>
      <c r="M1953" s="29">
        <v>30711</v>
      </c>
      <c r="O1953" s="33" t="str">
        <f>IF(ISBLANK(N1954),"",Long3[[#This Row],[Adj Close]]/N1954-1)</f>
        <v/>
      </c>
      <c r="AK1953" s="29">
        <v>30711</v>
      </c>
      <c r="AM1953" s="33" t="str">
        <f>IF(ISBLANK(AL1954),"",Short2[[#This Row],[Adj Close]]/AL1954-1)</f>
        <v/>
      </c>
    </row>
    <row r="1954" spans="1:39" x14ac:dyDescent="0.25">
      <c r="A1954" s="37">
        <v>30704</v>
      </c>
      <c r="B1954" s="39">
        <v>163.94000199999999</v>
      </c>
      <c r="C1954" s="36">
        <f>IF(ISBLANK(B1955), "", GSPC[[#This Row],[Adj Close]]/B1955-1)</f>
        <v>-1.3657450841693342E-2</v>
      </c>
      <c r="D1954" s="37">
        <v>30704</v>
      </c>
      <c r="E1954"/>
      <c r="F1954" s="36" t="str">
        <f>IF(ISBLANK(E1955), "", Long0[[#This Row],[Adj Close]]/E1955-1)</f>
        <v/>
      </c>
      <c r="M1954" s="29">
        <v>30704</v>
      </c>
      <c r="O1954" s="33" t="str">
        <f>IF(ISBLANK(N1955),"",Long3[[#This Row],[Adj Close]]/N1955-1)</f>
        <v/>
      </c>
      <c r="AK1954" s="29">
        <v>30704</v>
      </c>
      <c r="AM1954" s="33" t="str">
        <f>IF(ISBLANK(AL1955),"",Short2[[#This Row],[Adj Close]]/AL1955-1)</f>
        <v/>
      </c>
    </row>
    <row r="1955" spans="1:39" x14ac:dyDescent="0.25">
      <c r="A1955" s="37">
        <v>30697</v>
      </c>
      <c r="B1955" s="39">
        <v>166.21000699999999</v>
      </c>
      <c r="C1955" s="36">
        <f>IF(ISBLANK(B1956), "", GSPC[[#This Row],[Adj Close]]/B1956-1)</f>
        <v>-4.8497005185079711E-3</v>
      </c>
      <c r="D1955" s="37">
        <v>30697</v>
      </c>
      <c r="E1955"/>
      <c r="F1955" s="36" t="str">
        <f>IF(ISBLANK(E1956), "", Long0[[#This Row],[Adj Close]]/E1956-1)</f>
        <v/>
      </c>
      <c r="M1955" s="29">
        <v>30697</v>
      </c>
      <c r="O1955" s="33" t="str">
        <f>IF(ISBLANK(N1956),"",Long3[[#This Row],[Adj Close]]/N1956-1)</f>
        <v/>
      </c>
      <c r="AK1955" s="29">
        <v>30697</v>
      </c>
      <c r="AM1955" s="33" t="str">
        <f>IF(ISBLANK(AL1956),"",Short2[[#This Row],[Adj Close]]/AL1956-1)</f>
        <v/>
      </c>
    </row>
    <row r="1956" spans="1:39" x14ac:dyDescent="0.25">
      <c r="A1956" s="37">
        <v>30690</v>
      </c>
      <c r="B1956" s="39">
        <v>167.020004</v>
      </c>
      <c r="C1956" s="36">
        <f>IF(ISBLANK(B1957), "", GSPC[[#This Row],[Adj Close]]/B1957-1)</f>
        <v>-1.3350632167714038E-2</v>
      </c>
      <c r="D1956" s="37">
        <v>30690</v>
      </c>
      <c r="E1956"/>
      <c r="F1956" s="36" t="str">
        <f>IF(ISBLANK(E1957), "", Long0[[#This Row],[Adj Close]]/E1957-1)</f>
        <v/>
      </c>
      <c r="M1956" s="29">
        <v>30690</v>
      </c>
      <c r="O1956" s="33" t="str">
        <f>IF(ISBLANK(N1957),"",Long3[[#This Row],[Adj Close]]/N1957-1)</f>
        <v/>
      </c>
      <c r="AK1956" s="29">
        <v>30690</v>
      </c>
      <c r="AM1956" s="33" t="str">
        <f>IF(ISBLANK(AL1957),"",Short2[[#This Row],[Adj Close]]/AL1957-1)</f>
        <v/>
      </c>
    </row>
    <row r="1957" spans="1:39" x14ac:dyDescent="0.25">
      <c r="A1957" s="37">
        <v>30683</v>
      </c>
      <c r="B1957" s="39">
        <v>169.279999</v>
      </c>
      <c r="C1957" s="36">
        <f>IF(ISBLANK(B1958), "", GSPC[[#This Row],[Adj Close]]/B1958-1)</f>
        <v>2.6374863182101693E-2</v>
      </c>
      <c r="D1957" s="37">
        <v>30683</v>
      </c>
      <c r="E1957"/>
      <c r="F1957" s="36" t="str">
        <f>IF(ISBLANK(E1958), "", Long0[[#This Row],[Adj Close]]/E1958-1)</f>
        <v/>
      </c>
      <c r="M1957" s="29">
        <v>30683</v>
      </c>
      <c r="O1957" s="33" t="str">
        <f>IF(ISBLANK(N1958),"",Long3[[#This Row],[Adj Close]]/N1958-1)</f>
        <v/>
      </c>
      <c r="AK1957" s="29">
        <v>30683</v>
      </c>
      <c r="AM1957" s="33" t="str">
        <f>IF(ISBLANK(AL1958),"",Short2[[#This Row],[Adj Close]]/AL1958-1)</f>
        <v/>
      </c>
    </row>
    <row r="1958" spans="1:39" x14ac:dyDescent="0.25">
      <c r="A1958" s="37">
        <v>30676</v>
      </c>
      <c r="B1958" s="39">
        <v>164.929993</v>
      </c>
      <c r="C1958" s="36">
        <f>IF(ISBLANK(B1959), "", GSPC[[#This Row],[Adj Close]]/B1959-1)</f>
        <v>1.0476608194604831E-2</v>
      </c>
      <c r="D1958" s="37">
        <v>30676</v>
      </c>
      <c r="E1958"/>
      <c r="F1958" s="36" t="str">
        <f>IF(ISBLANK(E1959), "", Long0[[#This Row],[Adj Close]]/E1959-1)</f>
        <v/>
      </c>
      <c r="M1958" s="29">
        <v>30676</v>
      </c>
      <c r="O1958" s="33" t="str">
        <f>IF(ISBLANK(N1959),"",Long3[[#This Row],[Adj Close]]/N1959-1)</f>
        <v/>
      </c>
      <c r="AK1958" s="29">
        <v>30676</v>
      </c>
      <c r="AM1958" s="33" t="str">
        <f>IF(ISBLANK(AL1959),"",Short2[[#This Row],[Adj Close]]/AL1959-1)</f>
        <v/>
      </c>
    </row>
    <row r="1959" spans="1:39" x14ac:dyDescent="0.25">
      <c r="A1959" s="37">
        <v>30669</v>
      </c>
      <c r="B1959" s="39">
        <v>163.220001</v>
      </c>
      <c r="C1959" s="36">
        <f>IF(ISBLANK(B1960), "", GSPC[[#This Row],[Adj Close]]/B1960-1)</f>
        <v>5.1111645120460736E-3</v>
      </c>
      <c r="D1959" s="37">
        <v>30669</v>
      </c>
      <c r="E1959"/>
      <c r="F1959" s="36" t="str">
        <f>IF(ISBLANK(E1960), "", Long0[[#This Row],[Adj Close]]/E1960-1)</f>
        <v/>
      </c>
      <c r="M1959" s="29">
        <v>30669</v>
      </c>
      <c r="O1959" s="33" t="str">
        <f>IF(ISBLANK(N1960),"",Long3[[#This Row],[Adj Close]]/N1960-1)</f>
        <v/>
      </c>
      <c r="AK1959" s="29">
        <v>30669</v>
      </c>
      <c r="AM1959" s="33" t="str">
        <f>IF(ISBLANK(AL1960),"",Short2[[#This Row],[Adj Close]]/AL1960-1)</f>
        <v/>
      </c>
    </row>
    <row r="1960" spans="1:39" x14ac:dyDescent="0.25">
      <c r="A1960" s="37">
        <v>30662</v>
      </c>
      <c r="B1960" s="39">
        <v>162.38999899999999</v>
      </c>
      <c r="C1960" s="36">
        <f>IF(ISBLANK(B1961), "", GSPC[[#This Row],[Adj Close]]/B1961-1)</f>
        <v>-1.6295147609702743E-2</v>
      </c>
      <c r="D1960" s="37">
        <v>30662</v>
      </c>
      <c r="E1960"/>
      <c r="F1960" s="36" t="str">
        <f>IF(ISBLANK(E1961), "", Long0[[#This Row],[Adj Close]]/E1961-1)</f>
        <v/>
      </c>
      <c r="M1960" s="29">
        <v>30662</v>
      </c>
      <c r="O1960" s="33" t="str">
        <f>IF(ISBLANK(N1961),"",Long3[[#This Row],[Adj Close]]/N1961-1)</f>
        <v/>
      </c>
      <c r="AK1960" s="29">
        <v>30662</v>
      </c>
      <c r="AM1960" s="33" t="str">
        <f>IF(ISBLANK(AL1961),"",Short2[[#This Row],[Adj Close]]/AL1961-1)</f>
        <v/>
      </c>
    </row>
    <row r="1961" spans="1:39" x14ac:dyDescent="0.25">
      <c r="A1961" s="37">
        <v>30655</v>
      </c>
      <c r="B1961" s="39">
        <v>165.08000200000001</v>
      </c>
      <c r="C1961" s="36">
        <f>IF(ISBLANK(B1962), "", GSPC[[#This Row],[Adj Close]]/B1962-1)</f>
        <v>-2.1760154475819471E-3</v>
      </c>
      <c r="D1961" s="37">
        <v>30655</v>
      </c>
      <c r="E1961"/>
      <c r="F1961" s="36" t="str">
        <f>IF(ISBLANK(E1962), "", Long0[[#This Row],[Adj Close]]/E1962-1)</f>
        <v/>
      </c>
      <c r="M1961" s="29">
        <v>30655</v>
      </c>
      <c r="O1961" s="33" t="str">
        <f>IF(ISBLANK(N1962),"",Long3[[#This Row],[Adj Close]]/N1962-1)</f>
        <v/>
      </c>
      <c r="AK1961" s="29">
        <v>30655</v>
      </c>
      <c r="AM1961" s="33" t="str">
        <f>IF(ISBLANK(AL1962),"",Short2[[#This Row],[Adj Close]]/AL1962-1)</f>
        <v/>
      </c>
    </row>
    <row r="1962" spans="1:39" x14ac:dyDescent="0.25">
      <c r="A1962" s="37">
        <v>30648</v>
      </c>
      <c r="B1962" s="39">
        <v>165.44000199999999</v>
      </c>
      <c r="C1962" s="36">
        <f>IF(ISBLANK(B1963), "", GSPC[[#This Row],[Adj Close]]/B1963-1)</f>
        <v>-1.040789013551402E-2</v>
      </c>
      <c r="D1962" s="37">
        <v>30648</v>
      </c>
      <c r="E1962"/>
      <c r="F1962" s="36" t="str">
        <f>IF(ISBLANK(E1963), "", Long0[[#This Row],[Adj Close]]/E1963-1)</f>
        <v/>
      </c>
      <c r="M1962" s="29">
        <v>30648</v>
      </c>
      <c r="O1962" s="33" t="str">
        <f>IF(ISBLANK(N1963),"",Long3[[#This Row],[Adj Close]]/N1963-1)</f>
        <v/>
      </c>
      <c r="AK1962" s="29">
        <v>30648</v>
      </c>
      <c r="AM1962" s="33" t="str">
        <f>IF(ISBLANK(AL1963),"",Short2[[#This Row],[Adj Close]]/AL1963-1)</f>
        <v/>
      </c>
    </row>
    <row r="1963" spans="1:39" x14ac:dyDescent="0.25">
      <c r="A1963" s="37">
        <v>30641</v>
      </c>
      <c r="B1963" s="39">
        <v>167.179993</v>
      </c>
      <c r="C1963" s="36">
        <f>IF(ISBLANK(B1964), "", GSPC[[#This Row],[Adj Close]]/B1964-1)</f>
        <v>1.2659743477127394E-2</v>
      </c>
      <c r="D1963" s="37">
        <v>30641</v>
      </c>
      <c r="E1963"/>
      <c r="F1963" s="36" t="str">
        <f>IF(ISBLANK(E1964), "", Long0[[#This Row],[Adj Close]]/E1964-1)</f>
        <v/>
      </c>
      <c r="M1963" s="29">
        <v>30641</v>
      </c>
      <c r="O1963" s="33" t="str">
        <f>IF(ISBLANK(N1964),"",Long3[[#This Row],[Adj Close]]/N1964-1)</f>
        <v/>
      </c>
      <c r="AK1963" s="29">
        <v>30641</v>
      </c>
      <c r="AM1963" s="33" t="str">
        <f>IF(ISBLANK(AL1964),"",Short2[[#This Row],[Adj Close]]/AL1964-1)</f>
        <v/>
      </c>
    </row>
    <row r="1964" spans="1:39" x14ac:dyDescent="0.25">
      <c r="A1964" s="37">
        <v>30634</v>
      </c>
      <c r="B1964" s="39">
        <v>165.08999600000001</v>
      </c>
      <c r="C1964" s="36">
        <f>IF(ISBLANK(B1965), "", GSPC[[#This Row],[Adj Close]]/B1965-1)</f>
        <v>-7.2162911210177372E-3</v>
      </c>
      <c r="D1964" s="37">
        <v>30634</v>
      </c>
      <c r="E1964"/>
      <c r="F1964" s="36" t="str">
        <f>IF(ISBLANK(E1965), "", Long0[[#This Row],[Adj Close]]/E1965-1)</f>
        <v/>
      </c>
      <c r="M1964" s="29">
        <v>30634</v>
      </c>
      <c r="O1964" s="33" t="str">
        <f>IF(ISBLANK(N1965),"",Long3[[#This Row],[Adj Close]]/N1965-1)</f>
        <v/>
      </c>
      <c r="AK1964" s="29">
        <v>30634</v>
      </c>
      <c r="AM1964" s="33" t="str">
        <f>IF(ISBLANK(AL1965),"",Short2[[#This Row],[Adj Close]]/AL1965-1)</f>
        <v/>
      </c>
    </row>
    <row r="1965" spans="1:39" x14ac:dyDescent="0.25">
      <c r="A1965" s="37">
        <v>30627</v>
      </c>
      <c r="B1965" s="39">
        <v>166.28999300000001</v>
      </c>
      <c r="C1965" s="36">
        <f>IF(ISBLANK(B1966), "", GSPC[[#This Row],[Adj Close]]/B1966-1)</f>
        <v>2.3701003155614409E-2</v>
      </c>
      <c r="D1965" s="37">
        <v>30627</v>
      </c>
      <c r="E1965"/>
      <c r="F1965" s="36" t="str">
        <f>IF(ISBLANK(E1966), "", Long0[[#This Row],[Adj Close]]/E1966-1)</f>
        <v/>
      </c>
      <c r="M1965" s="29">
        <v>30627</v>
      </c>
      <c r="O1965" s="33" t="str">
        <f>IF(ISBLANK(N1966),"",Long3[[#This Row],[Adj Close]]/N1966-1)</f>
        <v/>
      </c>
      <c r="AK1965" s="29">
        <v>30627</v>
      </c>
      <c r="AM1965" s="33" t="str">
        <f>IF(ISBLANK(AL1966),"",Short2[[#This Row],[Adj Close]]/AL1966-1)</f>
        <v/>
      </c>
    </row>
    <row r="1966" spans="1:39" x14ac:dyDescent="0.25">
      <c r="A1966" s="37">
        <v>30620</v>
      </c>
      <c r="B1966" s="39">
        <v>162.44000199999999</v>
      </c>
      <c r="C1966" s="36">
        <f>IF(ISBLANK(B1967), "", GSPC[[#This Row],[Adj Close]]/B1967-1)</f>
        <v>-5.6925569471921733E-3</v>
      </c>
      <c r="D1966" s="37">
        <v>30620</v>
      </c>
      <c r="E1966"/>
      <c r="F1966" s="36" t="str">
        <f>IF(ISBLANK(E1967), "", Long0[[#This Row],[Adj Close]]/E1967-1)</f>
        <v/>
      </c>
      <c r="M1966" s="29">
        <v>30620</v>
      </c>
      <c r="O1966" s="33" t="str">
        <f>IF(ISBLANK(N1967),"",Long3[[#This Row],[Adj Close]]/N1967-1)</f>
        <v/>
      </c>
      <c r="AK1966" s="29">
        <v>30620</v>
      </c>
      <c r="AM1966" s="33" t="str">
        <f>IF(ISBLANK(AL1967),"",Short2[[#This Row],[Adj Close]]/AL1967-1)</f>
        <v/>
      </c>
    </row>
    <row r="1967" spans="1:39" x14ac:dyDescent="0.25">
      <c r="A1967" s="37">
        <v>30613</v>
      </c>
      <c r="B1967" s="39">
        <v>163.36999499999999</v>
      </c>
      <c r="C1967" s="36">
        <f>IF(ISBLANK(B1968), "", GSPC[[#This Row],[Adj Close]]/B1968-1)</f>
        <v>-1.5546863794158483E-2</v>
      </c>
      <c r="D1967" s="37">
        <v>30613</v>
      </c>
      <c r="E1967"/>
      <c r="F1967" s="36" t="str">
        <f>IF(ISBLANK(E1968), "", Long0[[#This Row],[Adj Close]]/E1968-1)</f>
        <v/>
      </c>
      <c r="M1967" s="29">
        <v>30613</v>
      </c>
      <c r="O1967" s="33" t="str">
        <f>IF(ISBLANK(N1968),"",Long3[[#This Row],[Adj Close]]/N1968-1)</f>
        <v/>
      </c>
      <c r="AK1967" s="29">
        <v>30613</v>
      </c>
      <c r="AM1967" s="33" t="str">
        <f>IF(ISBLANK(AL1968),"",Short2[[#This Row],[Adj Close]]/AL1968-1)</f>
        <v/>
      </c>
    </row>
    <row r="1968" spans="1:39" x14ac:dyDescent="0.25">
      <c r="A1968" s="37">
        <v>30606</v>
      </c>
      <c r="B1968" s="39">
        <v>165.949997</v>
      </c>
      <c r="C1968" s="36">
        <f>IF(ISBLANK(B1969), "", GSPC[[#This Row],[Adj Close]]/B1969-1)</f>
        <v>-2.301898020123061E-2</v>
      </c>
      <c r="D1968" s="37">
        <v>30606</v>
      </c>
      <c r="E1968"/>
      <c r="F1968" s="36" t="str">
        <f>IF(ISBLANK(E1969), "", Long0[[#This Row],[Adj Close]]/E1969-1)</f>
        <v/>
      </c>
      <c r="M1968" s="29">
        <v>30606</v>
      </c>
      <c r="O1968" s="33" t="str">
        <f>IF(ISBLANK(N1969),"",Long3[[#This Row],[Adj Close]]/N1969-1)</f>
        <v/>
      </c>
      <c r="AK1968" s="29">
        <v>30606</v>
      </c>
      <c r="AM1968" s="33" t="str">
        <f>IF(ISBLANK(AL1969),"",Short2[[#This Row],[Adj Close]]/AL1969-1)</f>
        <v/>
      </c>
    </row>
    <row r="1969" spans="1:39" x14ac:dyDescent="0.25">
      <c r="A1969" s="37">
        <v>30599</v>
      </c>
      <c r="B1969" s="39">
        <v>169.86000100000001</v>
      </c>
      <c r="C1969" s="36">
        <f>IF(ISBLANK(B1970), "", GSPC[[#This Row],[Adj Close]]/B1970-1)</f>
        <v>-5.5035244934977801E-3</v>
      </c>
      <c r="D1969" s="37">
        <v>30599</v>
      </c>
      <c r="E1969"/>
      <c r="F1969" s="36" t="str">
        <f>IF(ISBLANK(E1970), "", Long0[[#This Row],[Adj Close]]/E1970-1)</f>
        <v/>
      </c>
      <c r="M1969" s="29">
        <v>30599</v>
      </c>
      <c r="O1969" s="33" t="str">
        <f>IF(ISBLANK(N1970),"",Long3[[#This Row],[Adj Close]]/N1970-1)</f>
        <v/>
      </c>
      <c r="AK1969" s="29">
        <v>30599</v>
      </c>
      <c r="AM1969" s="33" t="str">
        <f>IF(ISBLANK(AL1970),"",Short2[[#This Row],[Adj Close]]/AL1970-1)</f>
        <v/>
      </c>
    </row>
    <row r="1970" spans="1:39" x14ac:dyDescent="0.25">
      <c r="A1970" s="37">
        <v>30592</v>
      </c>
      <c r="B1970" s="39">
        <v>170.800003</v>
      </c>
      <c r="C1970" s="36">
        <f>IF(ISBLANK(B1971), "", GSPC[[#This Row],[Adj Close]]/B1971-1)</f>
        <v>2.848194014949379E-2</v>
      </c>
      <c r="D1970" s="37">
        <v>30592</v>
      </c>
      <c r="E1970"/>
      <c r="F1970" s="36" t="str">
        <f>IF(ISBLANK(E1971), "", Long0[[#This Row],[Adj Close]]/E1971-1)</f>
        <v/>
      </c>
      <c r="M1970" s="29">
        <v>30592</v>
      </c>
      <c r="O1970" s="33" t="str">
        <f>IF(ISBLANK(N1971),"",Long3[[#This Row],[Adj Close]]/N1971-1)</f>
        <v/>
      </c>
      <c r="AK1970" s="29">
        <v>30592</v>
      </c>
      <c r="AM1970" s="33" t="str">
        <f>IF(ISBLANK(AL1971),"",Short2[[#This Row],[Adj Close]]/AL1971-1)</f>
        <v/>
      </c>
    </row>
    <row r="1971" spans="1:39" x14ac:dyDescent="0.25">
      <c r="A1971" s="37">
        <v>30585</v>
      </c>
      <c r="B1971" s="39">
        <v>166.070007</v>
      </c>
      <c r="C1971" s="36">
        <f>IF(ISBLANK(B1972), "", GSPC[[#This Row],[Adj Close]]/B1972-1)</f>
        <v>-2.0293717783426257E-2</v>
      </c>
      <c r="D1971" s="37">
        <v>30585</v>
      </c>
      <c r="E1971"/>
      <c r="F1971" s="36" t="str">
        <f>IF(ISBLANK(E1972), "", Long0[[#This Row],[Adj Close]]/E1972-1)</f>
        <v/>
      </c>
      <c r="M1971" s="29">
        <v>30585</v>
      </c>
      <c r="O1971" s="33" t="str">
        <f>IF(ISBLANK(N1972),"",Long3[[#This Row],[Adj Close]]/N1972-1)</f>
        <v/>
      </c>
      <c r="AK1971" s="29">
        <v>30585</v>
      </c>
      <c r="AM1971" s="33" t="str">
        <f>IF(ISBLANK(AL1972),"",Short2[[#This Row],[Adj Close]]/AL1972-1)</f>
        <v/>
      </c>
    </row>
    <row r="1972" spans="1:39" x14ac:dyDescent="0.25">
      <c r="A1972" s="37">
        <v>30578</v>
      </c>
      <c r="B1972" s="39">
        <v>169.509995</v>
      </c>
      <c r="C1972" s="36">
        <f>IF(ISBLANK(B1973), "", GSPC[[#This Row],[Adj Close]]/B1973-1)</f>
        <v>1.9608992481203069E-2</v>
      </c>
      <c r="D1972" s="37">
        <v>30578</v>
      </c>
      <c r="E1972"/>
      <c r="F1972" s="36" t="str">
        <f>IF(ISBLANK(E1973), "", Long0[[#This Row],[Adj Close]]/E1973-1)</f>
        <v/>
      </c>
      <c r="M1972" s="29">
        <v>30578</v>
      </c>
      <c r="O1972" s="33" t="str">
        <f>IF(ISBLANK(N1973),"",Long3[[#This Row],[Adj Close]]/N1973-1)</f>
        <v/>
      </c>
      <c r="AK1972" s="29">
        <v>30578</v>
      </c>
      <c r="AM1972" s="33" t="str">
        <f>IF(ISBLANK(AL1973),"",Short2[[#This Row],[Adj Close]]/AL1973-1)</f>
        <v/>
      </c>
    </row>
    <row r="1973" spans="1:39" x14ac:dyDescent="0.25">
      <c r="A1973" s="37">
        <v>30571</v>
      </c>
      <c r="B1973" s="39">
        <v>166.25</v>
      </c>
      <c r="C1973" s="36">
        <f>IF(ISBLANK(B1974), "", GSPC[[#This Row],[Adj Close]]/B1974-1)</f>
        <v>-4.0138869400178079E-3</v>
      </c>
      <c r="D1973" s="37">
        <v>30571</v>
      </c>
      <c r="E1973"/>
      <c r="F1973" s="36" t="str">
        <f>IF(ISBLANK(E1974), "", Long0[[#This Row],[Adj Close]]/E1974-1)</f>
        <v/>
      </c>
      <c r="M1973" s="29">
        <v>30571</v>
      </c>
      <c r="O1973" s="33" t="str">
        <f>IF(ISBLANK(N1974),"",Long3[[#This Row],[Adj Close]]/N1974-1)</f>
        <v/>
      </c>
      <c r="AK1973" s="29">
        <v>30571</v>
      </c>
      <c r="AM1973" s="33" t="str">
        <f>IF(ISBLANK(AL1974),"",Short2[[#This Row],[Adj Close]]/AL1974-1)</f>
        <v/>
      </c>
    </row>
    <row r="1974" spans="1:39" x14ac:dyDescent="0.25">
      <c r="A1974" s="37">
        <v>30564</v>
      </c>
      <c r="B1974" s="39">
        <v>166.91999799999999</v>
      </c>
      <c r="C1974" s="36">
        <f>IF(ISBLANK(B1975), "", GSPC[[#This Row],[Adj Close]]/B1975-1)</f>
        <v>1.1636351515151411E-2</v>
      </c>
      <c r="D1974" s="37">
        <v>30564</v>
      </c>
      <c r="E1974"/>
      <c r="F1974" s="36" t="str">
        <f>IF(ISBLANK(E1975), "", Long0[[#This Row],[Adj Close]]/E1975-1)</f>
        <v/>
      </c>
      <c r="M1974" s="29">
        <v>30564</v>
      </c>
      <c r="O1974" s="33" t="str">
        <f>IF(ISBLANK(N1975),"",Long3[[#This Row],[Adj Close]]/N1975-1)</f>
        <v/>
      </c>
      <c r="AK1974" s="29">
        <v>30564</v>
      </c>
      <c r="AM1974" s="33" t="str">
        <f>IF(ISBLANK(AL1975),"",Short2[[#This Row],[Adj Close]]/AL1975-1)</f>
        <v/>
      </c>
    </row>
    <row r="1975" spans="1:39" x14ac:dyDescent="0.25">
      <c r="A1975" s="37">
        <v>30557</v>
      </c>
      <c r="B1975" s="39">
        <v>165</v>
      </c>
      <c r="C1975" s="36">
        <f>IF(ISBLANK(B1976), "", GSPC[[#This Row],[Adj Close]]/B1976-1)</f>
        <v>1.7639083616868723E-2</v>
      </c>
      <c r="D1975" s="37">
        <v>30557</v>
      </c>
      <c r="E1975"/>
      <c r="F1975" s="36" t="str">
        <f>IF(ISBLANK(E1976), "", Long0[[#This Row],[Adj Close]]/E1976-1)</f>
        <v/>
      </c>
      <c r="M1975" s="29">
        <v>30557</v>
      </c>
      <c r="O1975" s="33" t="str">
        <f>IF(ISBLANK(N1976),"",Long3[[#This Row],[Adj Close]]/N1976-1)</f>
        <v/>
      </c>
      <c r="AK1975" s="29">
        <v>30557</v>
      </c>
      <c r="AM1975" s="33" t="str">
        <f>IF(ISBLANK(AL1976),"",Short2[[#This Row],[Adj Close]]/AL1976-1)</f>
        <v/>
      </c>
    </row>
    <row r="1976" spans="1:39" x14ac:dyDescent="0.25">
      <c r="A1976" s="37">
        <v>30550</v>
      </c>
      <c r="B1976" s="39">
        <v>162.13999899999999</v>
      </c>
      <c r="C1976" s="36">
        <f>IF(ISBLANK(B1977), "", GSPC[[#This Row],[Adj Close]]/B1977-1)</f>
        <v>-1.1220862573993573E-2</v>
      </c>
      <c r="D1976" s="37">
        <v>30550</v>
      </c>
      <c r="E1976"/>
      <c r="F1976" s="36" t="str">
        <f>IF(ISBLANK(E1977), "", Long0[[#This Row],[Adj Close]]/E1977-1)</f>
        <v/>
      </c>
      <c r="M1976" s="29">
        <v>30550</v>
      </c>
      <c r="O1976" s="33" t="str">
        <f>IF(ISBLANK(N1977),"",Long3[[#This Row],[Adj Close]]/N1977-1)</f>
        <v/>
      </c>
      <c r="AK1976" s="29">
        <v>30550</v>
      </c>
      <c r="AM1976" s="33" t="str">
        <f>IF(ISBLANK(AL1977),"",Short2[[#This Row],[Adj Close]]/AL1977-1)</f>
        <v/>
      </c>
    </row>
    <row r="1977" spans="1:39" x14ac:dyDescent="0.25">
      <c r="A1977" s="37">
        <v>30543</v>
      </c>
      <c r="B1977" s="39">
        <v>163.979996</v>
      </c>
      <c r="C1977" s="36">
        <f>IF(ISBLANK(B1978), "", GSPC[[#This Row],[Adj Close]]/B1978-1)</f>
        <v>1.1223433368933611E-2</v>
      </c>
      <c r="D1977" s="37">
        <v>30543</v>
      </c>
      <c r="E1977"/>
      <c r="F1977" s="36" t="str">
        <f>IF(ISBLANK(E1978), "", Long0[[#This Row],[Adj Close]]/E1978-1)</f>
        <v/>
      </c>
      <c r="M1977" s="29">
        <v>30543</v>
      </c>
      <c r="O1977" s="33" t="str">
        <f>IF(ISBLANK(N1978),"",Long3[[#This Row],[Adj Close]]/N1978-1)</f>
        <v/>
      </c>
      <c r="AK1977" s="29">
        <v>30543</v>
      </c>
      <c r="AM1977" s="33" t="str">
        <f>IF(ISBLANK(AL1978),"",Short2[[#This Row],[Adj Close]]/AL1978-1)</f>
        <v/>
      </c>
    </row>
    <row r="1978" spans="1:39" x14ac:dyDescent="0.25">
      <c r="A1978" s="37">
        <v>30536</v>
      </c>
      <c r="B1978" s="39">
        <v>162.16000399999999</v>
      </c>
      <c r="C1978" s="36">
        <f>IF(ISBLANK(B1979), "", GSPC[[#This Row],[Adj Close]]/B1979-1)</f>
        <v>2.5967539694338182E-3</v>
      </c>
      <c r="D1978" s="37">
        <v>30536</v>
      </c>
      <c r="E1978"/>
      <c r="F1978" s="36" t="str">
        <f>IF(ISBLANK(E1979), "", Long0[[#This Row],[Adj Close]]/E1979-1)</f>
        <v/>
      </c>
      <c r="M1978" s="29">
        <v>30536</v>
      </c>
      <c r="O1978" s="33" t="str">
        <f>IF(ISBLANK(N1979),"",Long3[[#This Row],[Adj Close]]/N1979-1)</f>
        <v/>
      </c>
      <c r="AK1978" s="29">
        <v>30536</v>
      </c>
      <c r="AM1978" s="33" t="str">
        <f>IF(ISBLANK(AL1979),"",Short2[[#This Row],[Adj Close]]/AL1979-1)</f>
        <v/>
      </c>
    </row>
    <row r="1979" spans="1:39" x14ac:dyDescent="0.25">
      <c r="A1979" s="37">
        <v>30529</v>
      </c>
      <c r="B1979" s="39">
        <v>161.740005</v>
      </c>
      <c r="C1979" s="36">
        <f>IF(ISBLANK(B1980), "", GSPC[[#This Row],[Adj Close]]/B1980-1)</f>
        <v>-5.0442483396192506E-3</v>
      </c>
      <c r="D1979" s="37">
        <v>30529</v>
      </c>
      <c r="E1979"/>
      <c r="F1979" s="36" t="str">
        <f>IF(ISBLANK(E1980), "", Long0[[#This Row],[Adj Close]]/E1980-1)</f>
        <v/>
      </c>
      <c r="M1979" s="29">
        <v>30529</v>
      </c>
      <c r="O1979" s="33" t="str">
        <f>IF(ISBLANK(N1980),"",Long3[[#This Row],[Adj Close]]/N1980-1)</f>
        <v/>
      </c>
      <c r="AK1979" s="29">
        <v>30529</v>
      </c>
      <c r="AM1979" s="33" t="str">
        <f>IF(ISBLANK(AL1980),"",Short2[[#This Row],[Adj Close]]/AL1980-1)</f>
        <v/>
      </c>
    </row>
    <row r="1980" spans="1:39" x14ac:dyDescent="0.25">
      <c r="A1980" s="37">
        <v>30522</v>
      </c>
      <c r="B1980" s="39">
        <v>162.55999800000001</v>
      </c>
      <c r="C1980" s="36">
        <f>IF(ISBLANK(B1981), "", GSPC[[#This Row],[Adj Close]]/B1981-1)</f>
        <v>-3.7480022721771644E-2</v>
      </c>
      <c r="D1980" s="37">
        <v>30522</v>
      </c>
      <c r="E1980"/>
      <c r="F1980" s="36" t="str">
        <f>IF(ISBLANK(E1981), "", Long0[[#This Row],[Adj Close]]/E1981-1)</f>
        <v/>
      </c>
      <c r="M1980" s="29">
        <v>30522</v>
      </c>
      <c r="O1980" s="33" t="str">
        <f>IF(ISBLANK(N1981),"",Long3[[#This Row],[Adj Close]]/N1981-1)</f>
        <v/>
      </c>
      <c r="AK1980" s="29">
        <v>30522</v>
      </c>
      <c r="AM1980" s="33" t="str">
        <f>IF(ISBLANK(AL1981),"",Short2[[#This Row],[Adj Close]]/AL1981-1)</f>
        <v/>
      </c>
    </row>
    <row r="1981" spans="1:39" x14ac:dyDescent="0.25">
      <c r="A1981" s="37">
        <v>30515</v>
      </c>
      <c r="B1981" s="39">
        <v>168.88999899999999</v>
      </c>
      <c r="C1981" s="36">
        <f>IF(ISBLANK(B1982), "", GSPC[[#This Row],[Adj Close]]/B1982-1)</f>
        <v>2.7999307298040899E-2</v>
      </c>
      <c r="D1981" s="37">
        <v>30515</v>
      </c>
      <c r="E1981"/>
      <c r="F1981" s="36" t="str">
        <f>IF(ISBLANK(E1982), "", Long0[[#This Row],[Adj Close]]/E1982-1)</f>
        <v/>
      </c>
      <c r="M1981" s="29">
        <v>30515</v>
      </c>
      <c r="O1981" s="33" t="str">
        <f>IF(ISBLANK(N1982),"",Long3[[#This Row],[Adj Close]]/N1982-1)</f>
        <v/>
      </c>
      <c r="AK1981" s="29">
        <v>30515</v>
      </c>
      <c r="AM1981" s="33" t="str">
        <f>IF(ISBLANK(AL1982),"",Short2[[#This Row],[Adj Close]]/AL1982-1)</f>
        <v/>
      </c>
    </row>
    <row r="1982" spans="1:39" x14ac:dyDescent="0.25">
      <c r="A1982" s="37">
        <v>30508</v>
      </c>
      <c r="B1982" s="39">
        <v>164.28999300000001</v>
      </c>
      <c r="C1982" s="36">
        <f>IF(ISBLANK(B1983), "", GSPC[[#This Row],[Adj Close]]/B1983-1)</f>
        <v>-1.6698641169515915E-2</v>
      </c>
      <c r="D1982" s="37">
        <v>30508</v>
      </c>
      <c r="E1982"/>
      <c r="F1982" s="36" t="str">
        <f>IF(ISBLANK(E1983), "", Long0[[#This Row],[Adj Close]]/E1983-1)</f>
        <v/>
      </c>
      <c r="M1982" s="29">
        <v>30508</v>
      </c>
      <c r="O1982" s="33" t="str">
        <f>IF(ISBLANK(N1983),"",Long3[[#This Row],[Adj Close]]/N1983-1)</f>
        <v/>
      </c>
      <c r="AK1982" s="29">
        <v>30508</v>
      </c>
      <c r="AM1982" s="33" t="str">
        <f>IF(ISBLANK(AL1983),"",Short2[[#This Row],[Adj Close]]/AL1983-1)</f>
        <v/>
      </c>
    </row>
    <row r="1983" spans="1:39" x14ac:dyDescent="0.25">
      <c r="A1983" s="37">
        <v>30501</v>
      </c>
      <c r="B1983" s="39">
        <v>167.08000200000001</v>
      </c>
      <c r="C1983" s="36">
        <f>IF(ISBLANK(B1984), "", GSPC[[#This Row],[Adj Close]]/B1984-1)</f>
        <v>-9.2504566487811024E-3</v>
      </c>
      <c r="D1983" s="37">
        <v>30501</v>
      </c>
      <c r="E1983"/>
      <c r="F1983" s="36" t="str">
        <f>IF(ISBLANK(E1984), "", Long0[[#This Row],[Adj Close]]/E1984-1)</f>
        <v/>
      </c>
      <c r="M1983" s="29">
        <v>30501</v>
      </c>
      <c r="O1983" s="33" t="str">
        <f>IF(ISBLANK(N1984),"",Long3[[#This Row],[Adj Close]]/N1984-1)</f>
        <v/>
      </c>
      <c r="AK1983" s="29">
        <v>30501</v>
      </c>
      <c r="AM1983" s="33" t="str">
        <f>IF(ISBLANK(AL1984),"",Short2[[#This Row],[Adj Close]]/AL1984-1)</f>
        <v/>
      </c>
    </row>
    <row r="1984" spans="1:39" x14ac:dyDescent="0.25">
      <c r="A1984" s="37">
        <v>30494</v>
      </c>
      <c r="B1984" s="39">
        <v>168.63999899999999</v>
      </c>
      <c r="C1984" s="36">
        <f>IF(ISBLANK(B1985), "", GSPC[[#This Row],[Adj Close]]/B1985-1)</f>
        <v>-1.0386743491890282E-2</v>
      </c>
      <c r="D1984" s="37">
        <v>30494</v>
      </c>
      <c r="E1984"/>
      <c r="F1984" s="36" t="str">
        <f>IF(ISBLANK(E1985), "", Long0[[#This Row],[Adj Close]]/E1985-1)</f>
        <v/>
      </c>
      <c r="M1984" s="29">
        <v>30494</v>
      </c>
      <c r="O1984" s="33" t="str">
        <f>IF(ISBLANK(N1985),"",Long3[[#This Row],[Adj Close]]/N1985-1)</f>
        <v/>
      </c>
      <c r="AK1984" s="29">
        <v>30494</v>
      </c>
      <c r="AM1984" s="33" t="str">
        <f>IF(ISBLANK(AL1985),"",Short2[[#This Row],[Adj Close]]/AL1985-1)</f>
        <v/>
      </c>
    </row>
    <row r="1985" spans="1:39" x14ac:dyDescent="0.25">
      <c r="A1985" s="37">
        <v>30487</v>
      </c>
      <c r="B1985" s="39">
        <v>170.41000399999999</v>
      </c>
      <c r="C1985" s="36">
        <f>IF(ISBLANK(B1986), "", GSPC[[#This Row],[Adj Close]]/B1986-1)</f>
        <v>7.5681367123472398E-3</v>
      </c>
      <c r="D1985" s="37">
        <v>30487</v>
      </c>
      <c r="E1985"/>
      <c r="F1985" s="36" t="str">
        <f>IF(ISBLANK(E1986), "", Long0[[#This Row],[Adj Close]]/E1986-1)</f>
        <v/>
      </c>
      <c r="M1985" s="29">
        <v>30487</v>
      </c>
      <c r="O1985" s="33" t="str">
        <f>IF(ISBLANK(N1986),"",Long3[[#This Row],[Adj Close]]/N1986-1)</f>
        <v/>
      </c>
      <c r="AK1985" s="29">
        <v>30487</v>
      </c>
      <c r="AM1985" s="33" t="str">
        <f>IF(ISBLANK(AL1986),"",Short2[[#This Row],[Adj Close]]/AL1986-1)</f>
        <v/>
      </c>
    </row>
    <row r="1986" spans="1:39" x14ac:dyDescent="0.25">
      <c r="A1986" s="37">
        <v>30480</v>
      </c>
      <c r="B1986" s="39">
        <v>169.13000500000001</v>
      </c>
      <c r="C1986" s="36">
        <f>IF(ISBLANK(B1987), "", GSPC[[#This Row],[Adj Close]]/B1987-1)</f>
        <v>3.9648464946762108E-2</v>
      </c>
      <c r="D1986" s="37">
        <v>30480</v>
      </c>
      <c r="E1986"/>
      <c r="F1986" s="36" t="str">
        <f>IF(ISBLANK(E1987), "", Long0[[#This Row],[Adj Close]]/E1987-1)</f>
        <v/>
      </c>
      <c r="M1986" s="29">
        <v>30480</v>
      </c>
      <c r="O1986" s="33" t="str">
        <f>IF(ISBLANK(N1987),"",Long3[[#This Row],[Adj Close]]/N1987-1)</f>
        <v/>
      </c>
      <c r="AK1986" s="29">
        <v>30480</v>
      </c>
      <c r="AM1986" s="33" t="str">
        <f>IF(ISBLANK(AL1987),"",Short2[[#This Row],[Adj Close]]/AL1987-1)</f>
        <v/>
      </c>
    </row>
    <row r="1987" spans="1:39" x14ac:dyDescent="0.25">
      <c r="A1987" s="37">
        <v>30473</v>
      </c>
      <c r="B1987" s="39">
        <v>162.679993</v>
      </c>
      <c r="C1987" s="36">
        <f>IF(ISBLANK(B1988), "", GSPC[[#This Row],[Adj Close]]/B1988-1)</f>
        <v>-1.0582684716977098E-2</v>
      </c>
      <c r="D1987" s="37">
        <v>30473</v>
      </c>
      <c r="E1987"/>
      <c r="F1987" s="36" t="str">
        <f>IF(ISBLANK(E1988), "", Long0[[#This Row],[Adj Close]]/E1988-1)</f>
        <v/>
      </c>
      <c r="M1987" s="29">
        <v>30473</v>
      </c>
      <c r="O1987" s="33" t="str">
        <f>IF(ISBLANK(N1988),"",Long3[[#This Row],[Adj Close]]/N1988-1)</f>
        <v/>
      </c>
      <c r="AK1987" s="29">
        <v>30473</v>
      </c>
      <c r="AM1987" s="33" t="str">
        <f>IF(ISBLANK(AL1988),"",Short2[[#This Row],[Adj Close]]/AL1988-1)</f>
        <v/>
      </c>
    </row>
    <row r="1988" spans="1:39" x14ac:dyDescent="0.25">
      <c r="A1988" s="37">
        <v>30466</v>
      </c>
      <c r="B1988" s="39">
        <v>164.41999799999999</v>
      </c>
      <c r="C1988" s="36">
        <f>IF(ISBLANK(B1989), "", GSPC[[#This Row],[Adj Close]]/B1989-1)</f>
        <v>-2.4327495012210765E-4</v>
      </c>
      <c r="D1988" s="37">
        <v>30466</v>
      </c>
      <c r="E1988"/>
      <c r="F1988" s="36" t="str">
        <f>IF(ISBLANK(E1989), "", Long0[[#This Row],[Adj Close]]/E1989-1)</f>
        <v/>
      </c>
      <c r="M1988" s="29">
        <v>30466</v>
      </c>
      <c r="O1988" s="33" t="str">
        <f>IF(ISBLANK(N1989),"",Long3[[#This Row],[Adj Close]]/N1989-1)</f>
        <v/>
      </c>
      <c r="AK1988" s="29">
        <v>30466</v>
      </c>
      <c r="AM1988" s="33" t="str">
        <f>IF(ISBLANK(AL1989),"",Short2[[#This Row],[Adj Close]]/AL1989-1)</f>
        <v/>
      </c>
    </row>
    <row r="1989" spans="1:39" x14ac:dyDescent="0.25">
      <c r="A1989" s="37">
        <v>30459</v>
      </c>
      <c r="B1989" s="39">
        <v>164.46000699999999</v>
      </c>
      <c r="C1989" s="36">
        <f>IF(ISBLANK(B1990), "", GSPC[[#This Row],[Adj Close]]/B1990-1)</f>
        <v>1.4308671606689805E-2</v>
      </c>
      <c r="D1989" s="37">
        <v>30459</v>
      </c>
      <c r="E1989"/>
      <c r="F1989" s="36" t="str">
        <f>IF(ISBLANK(E1990), "", Long0[[#This Row],[Adj Close]]/E1990-1)</f>
        <v/>
      </c>
      <c r="M1989" s="29">
        <v>30459</v>
      </c>
      <c r="O1989" s="33" t="str">
        <f>IF(ISBLANK(N1990),"",Long3[[#This Row],[Adj Close]]/N1990-1)</f>
        <v/>
      </c>
      <c r="AK1989" s="29">
        <v>30459</v>
      </c>
      <c r="AM1989" s="33" t="str">
        <f>IF(ISBLANK(AL1990),"",Short2[[#This Row],[Adj Close]]/AL1990-1)</f>
        <v/>
      </c>
    </row>
    <row r="1990" spans="1:39" x14ac:dyDescent="0.25">
      <c r="A1990" s="37">
        <v>30452</v>
      </c>
      <c r="B1990" s="39">
        <v>162.13999899999999</v>
      </c>
      <c r="C1990" s="36">
        <f>IF(ISBLANK(B1991), "", GSPC[[#This Row],[Adj Close]]/B1991-1)</f>
        <v>-1.6797070722283203E-2</v>
      </c>
      <c r="D1990" s="37">
        <v>30452</v>
      </c>
      <c r="E1990"/>
      <c r="F1990" s="36" t="str">
        <f>IF(ISBLANK(E1991), "", Long0[[#This Row],[Adj Close]]/E1991-1)</f>
        <v/>
      </c>
      <c r="M1990" s="29">
        <v>30452</v>
      </c>
      <c r="O1990" s="33" t="str">
        <f>IF(ISBLANK(N1991),"",Long3[[#This Row],[Adj Close]]/N1991-1)</f>
        <v/>
      </c>
      <c r="AK1990" s="29">
        <v>30452</v>
      </c>
      <c r="AM1990" s="33" t="str">
        <f>IF(ISBLANK(AL1991),"",Short2[[#This Row],[Adj Close]]/AL1991-1)</f>
        <v/>
      </c>
    </row>
    <row r="1991" spans="1:39" x14ac:dyDescent="0.25">
      <c r="A1991" s="37">
        <v>30445</v>
      </c>
      <c r="B1991" s="39">
        <v>164.91000399999999</v>
      </c>
      <c r="C1991" s="36">
        <f>IF(ISBLANK(B1992), "", GSPC[[#This Row],[Adj Close]]/B1992-1)</f>
        <v>-7.1643706021300435E-3</v>
      </c>
      <c r="D1991" s="37">
        <v>30445</v>
      </c>
      <c r="E1991"/>
      <c r="F1991" s="36" t="str">
        <f>IF(ISBLANK(E1992), "", Long0[[#This Row],[Adj Close]]/E1992-1)</f>
        <v/>
      </c>
      <c r="M1991" s="29">
        <v>30445</v>
      </c>
      <c r="O1991" s="33" t="str">
        <f>IF(ISBLANK(N1992),"",Long3[[#This Row],[Adj Close]]/N1992-1)</f>
        <v/>
      </c>
      <c r="AK1991" s="29">
        <v>30445</v>
      </c>
      <c r="AM1991" s="33" t="str">
        <f>IF(ISBLANK(AL1992),"",Short2[[#This Row],[Adj Close]]/AL1992-1)</f>
        <v/>
      </c>
    </row>
    <row r="1992" spans="1:39" x14ac:dyDescent="0.25">
      <c r="A1992" s="37">
        <v>30438</v>
      </c>
      <c r="B1992" s="39">
        <v>166.10000600000001</v>
      </c>
      <c r="C1992" s="36">
        <f>IF(ISBLANK(B1993), "", GSPC[[#This Row],[Adj Close]]/B1993-1)</f>
        <v>1.015637700598826E-2</v>
      </c>
      <c r="D1992" s="37">
        <v>30438</v>
      </c>
      <c r="E1992"/>
      <c r="F1992" s="36" t="str">
        <f>IF(ISBLANK(E1993), "", Long0[[#This Row],[Adj Close]]/E1993-1)</f>
        <v/>
      </c>
      <c r="M1992" s="29">
        <v>30438</v>
      </c>
      <c r="O1992" s="33" t="str">
        <f>IF(ISBLANK(N1993),"",Long3[[#This Row],[Adj Close]]/N1993-1)</f>
        <v/>
      </c>
      <c r="AK1992" s="29">
        <v>30438</v>
      </c>
      <c r="AM1992" s="33" t="str">
        <f>IF(ISBLANK(AL1993),"",Short2[[#This Row],[Adj Close]]/AL1993-1)</f>
        <v/>
      </c>
    </row>
    <row r="1993" spans="1:39" x14ac:dyDescent="0.25">
      <c r="A1993" s="37">
        <v>30431</v>
      </c>
      <c r="B1993" s="39">
        <v>164.429993</v>
      </c>
      <c r="C1993" s="36">
        <f>IF(ISBLANK(B1994), "", GSPC[[#This Row],[Adj Close]]/B1994-1)</f>
        <v>2.4996852325107177E-2</v>
      </c>
      <c r="D1993" s="37">
        <v>30431</v>
      </c>
      <c r="E1993"/>
      <c r="F1993" s="36" t="str">
        <f>IF(ISBLANK(E1994), "", Long0[[#This Row],[Adj Close]]/E1994-1)</f>
        <v/>
      </c>
      <c r="M1993" s="29">
        <v>30431</v>
      </c>
      <c r="O1993" s="33" t="str">
        <f>IF(ISBLANK(N1994),"",Long3[[#This Row],[Adj Close]]/N1994-1)</f>
        <v/>
      </c>
      <c r="AK1993" s="29">
        <v>30431</v>
      </c>
      <c r="AM1993" s="33" t="str">
        <f>IF(ISBLANK(AL1994),"",Short2[[#This Row],[Adj Close]]/AL1994-1)</f>
        <v/>
      </c>
    </row>
    <row r="1994" spans="1:39" x14ac:dyDescent="0.25">
      <c r="A1994" s="37">
        <v>30424</v>
      </c>
      <c r="B1994" s="39">
        <v>160.41999799999999</v>
      </c>
      <c r="C1994" s="36">
        <f>IF(ISBLANK(B1995), "", GSPC[[#This Row],[Adj Close]]/B1995-1)</f>
        <v>1.0519672440944872E-2</v>
      </c>
      <c r="D1994" s="37">
        <v>30424</v>
      </c>
      <c r="E1994"/>
      <c r="F1994" s="36" t="str">
        <f>IF(ISBLANK(E1995), "", Long0[[#This Row],[Adj Close]]/E1995-1)</f>
        <v/>
      </c>
      <c r="M1994" s="29">
        <v>30424</v>
      </c>
      <c r="O1994" s="33" t="str">
        <f>IF(ISBLANK(N1995),"",Long3[[#This Row],[Adj Close]]/N1995-1)</f>
        <v/>
      </c>
      <c r="AK1994" s="29">
        <v>30424</v>
      </c>
      <c r="AM1994" s="33" t="str">
        <f>IF(ISBLANK(AL1995),"",Short2[[#This Row],[Adj Close]]/AL1995-1)</f>
        <v/>
      </c>
    </row>
    <row r="1995" spans="1:39" x14ac:dyDescent="0.25">
      <c r="A1995" s="37">
        <v>30417</v>
      </c>
      <c r="B1995" s="39">
        <v>158.75</v>
      </c>
      <c r="C1995" s="36">
        <f>IF(ISBLANK(B1996), "", GSPC[[#This Row],[Adj Close]]/B1996-1)</f>
        <v>3.8599893807004459E-2</v>
      </c>
      <c r="D1995" s="37">
        <v>30417</v>
      </c>
      <c r="E1995"/>
      <c r="F1995" s="36" t="str">
        <f>IF(ISBLANK(E1996), "", Long0[[#This Row],[Adj Close]]/E1996-1)</f>
        <v/>
      </c>
      <c r="M1995" s="29">
        <v>30417</v>
      </c>
      <c r="O1995" s="33" t="str">
        <f>IF(ISBLANK(N1996),"",Long3[[#This Row],[Adj Close]]/N1996-1)</f>
        <v/>
      </c>
      <c r="AK1995" s="29">
        <v>30417</v>
      </c>
      <c r="AM1995" s="33" t="str">
        <f>IF(ISBLANK(AL1996),"",Short2[[#This Row],[Adj Close]]/AL1996-1)</f>
        <v/>
      </c>
    </row>
    <row r="1996" spans="1:39" x14ac:dyDescent="0.25">
      <c r="A1996" s="37">
        <v>30410</v>
      </c>
      <c r="B1996" s="39">
        <v>152.85000600000001</v>
      </c>
      <c r="C1996" s="36">
        <f>IF(ISBLANK(B1997), "", GSPC[[#This Row],[Adj Close]]/B1997-1)</f>
        <v>-7.1914876416012685E-4</v>
      </c>
      <c r="D1996" s="37">
        <v>30410</v>
      </c>
      <c r="E1996"/>
      <c r="F1996" s="36" t="str">
        <f>IF(ISBLANK(E1997), "", Long0[[#This Row],[Adj Close]]/E1997-1)</f>
        <v/>
      </c>
      <c r="M1996" s="29">
        <v>30410</v>
      </c>
      <c r="O1996" s="33" t="str">
        <f>IF(ISBLANK(N1997),"",Long3[[#This Row],[Adj Close]]/N1997-1)</f>
        <v/>
      </c>
      <c r="AK1996" s="29">
        <v>30410</v>
      </c>
      <c r="AM1996" s="33" t="str">
        <f>IF(ISBLANK(AL1997),"",Short2[[#This Row],[Adj Close]]/AL1997-1)</f>
        <v/>
      </c>
    </row>
    <row r="1997" spans="1:39" x14ac:dyDescent="0.25">
      <c r="A1997" s="37">
        <v>30403</v>
      </c>
      <c r="B1997" s="39">
        <v>152.96000699999999</v>
      </c>
      <c r="C1997" s="36">
        <f>IF(ISBLANK(B1998), "", GSPC[[#This Row],[Adj Close]]/B1998-1)</f>
        <v>1.8995808200639175E-3</v>
      </c>
      <c r="D1997" s="37">
        <v>30403</v>
      </c>
      <c r="E1997"/>
      <c r="F1997" s="36" t="str">
        <f>IF(ISBLANK(E1998), "", Long0[[#This Row],[Adj Close]]/E1998-1)</f>
        <v/>
      </c>
      <c r="M1997" s="29">
        <v>30403</v>
      </c>
      <c r="O1997" s="33" t="str">
        <f>IF(ISBLANK(N1998),"",Long3[[#This Row],[Adj Close]]/N1998-1)</f>
        <v/>
      </c>
      <c r="AK1997" s="29">
        <v>30403</v>
      </c>
      <c r="AM1997" s="33" t="str">
        <f>IF(ISBLANK(AL1998),"",Short2[[#This Row],[Adj Close]]/AL1998-1)</f>
        <v/>
      </c>
    </row>
    <row r="1998" spans="1:39" x14ac:dyDescent="0.25">
      <c r="A1998" s="37">
        <v>30396</v>
      </c>
      <c r="B1998" s="39">
        <v>152.66999799999999</v>
      </c>
      <c r="C1998" s="36">
        <f>IF(ISBLANK(B1999), "", GSPC[[#This Row],[Adj Close]]/B1999-1)</f>
        <v>1.8479013414770318E-2</v>
      </c>
      <c r="D1998" s="37">
        <v>30396</v>
      </c>
      <c r="E1998"/>
      <c r="F1998" s="36" t="str">
        <f>IF(ISBLANK(E1999), "", Long0[[#This Row],[Adj Close]]/E1999-1)</f>
        <v/>
      </c>
      <c r="M1998" s="29">
        <v>30396</v>
      </c>
      <c r="O1998" s="33" t="str">
        <f>IF(ISBLANK(N1999),"",Long3[[#This Row],[Adj Close]]/N1999-1)</f>
        <v/>
      </c>
      <c r="AK1998" s="29">
        <v>30396</v>
      </c>
      <c r="AM1998" s="33" t="str">
        <f>IF(ISBLANK(AL1999),"",Short2[[#This Row],[Adj Close]]/AL1999-1)</f>
        <v/>
      </c>
    </row>
    <row r="1999" spans="1:39" x14ac:dyDescent="0.25">
      <c r="A1999" s="37">
        <v>30389</v>
      </c>
      <c r="B1999" s="39">
        <v>149.89999399999999</v>
      </c>
      <c r="C1999" s="36">
        <f>IF(ISBLANK(B2000), "", GSPC[[#This Row],[Adj Close]]/B2000-1)</f>
        <v>-8.8601623624648962E-3</v>
      </c>
      <c r="D1999" s="37">
        <v>30389</v>
      </c>
      <c r="E1999"/>
      <c r="F1999" s="36" t="str">
        <f>IF(ISBLANK(E2000), "", Long0[[#This Row],[Adj Close]]/E2000-1)</f>
        <v/>
      </c>
      <c r="M1999" s="29">
        <v>30389</v>
      </c>
      <c r="O1999" s="33" t="str">
        <f>IF(ISBLANK(N2000),"",Long3[[#This Row],[Adj Close]]/N2000-1)</f>
        <v/>
      </c>
      <c r="AK1999" s="29">
        <v>30389</v>
      </c>
      <c r="AM1999" s="33" t="str">
        <f>IF(ISBLANK(AL2000),"",Short2[[#This Row],[Adj Close]]/AL2000-1)</f>
        <v/>
      </c>
    </row>
    <row r="2000" spans="1:39" x14ac:dyDescent="0.25">
      <c r="A2000" s="37">
        <v>30382</v>
      </c>
      <c r="B2000" s="39">
        <v>151.240005</v>
      </c>
      <c r="C2000" s="36">
        <f>IF(ISBLANK(B2001), "", GSPC[[#This Row],[Adj Close]]/B2001-1)</f>
        <v>-1.5813060660025524E-2</v>
      </c>
      <c r="D2000" s="37">
        <v>30382</v>
      </c>
      <c r="E2000"/>
      <c r="F2000" s="36" t="str">
        <f>IF(ISBLANK(E2001), "", Long0[[#This Row],[Adj Close]]/E2001-1)</f>
        <v/>
      </c>
      <c r="M2000" s="29">
        <v>30382</v>
      </c>
      <c r="O2000" s="33" t="str">
        <f>IF(ISBLANK(N2001),"",Long3[[#This Row],[Adj Close]]/N2001-1)</f>
        <v/>
      </c>
      <c r="AK2000" s="29">
        <v>30382</v>
      </c>
      <c r="AM2000" s="33" t="str">
        <f>IF(ISBLANK(AL2001),"",Short2[[#This Row],[Adj Close]]/AL2001-1)</f>
        <v/>
      </c>
    </row>
    <row r="2001" spans="1:39" x14ac:dyDescent="0.25">
      <c r="A2001" s="37">
        <v>30375</v>
      </c>
      <c r="B2001" s="39">
        <v>153.66999799999999</v>
      </c>
      <c r="C2001" s="36">
        <f>IF(ISBLANK(B2002), "", GSPC[[#This Row],[Adj Close]]/B2002-1)</f>
        <v>2.6245444562393194E-2</v>
      </c>
      <c r="D2001" s="37">
        <v>30375</v>
      </c>
      <c r="E2001"/>
      <c r="F2001" s="36" t="str">
        <f>IF(ISBLANK(E2002), "", Long0[[#This Row],[Adj Close]]/E2002-1)</f>
        <v/>
      </c>
      <c r="M2001" s="29">
        <v>30375</v>
      </c>
      <c r="O2001" s="33" t="str">
        <f>IF(ISBLANK(N2002),"",Long3[[#This Row],[Adj Close]]/N2002-1)</f>
        <v/>
      </c>
      <c r="AK2001" s="29">
        <v>30375</v>
      </c>
      <c r="AM2001" s="33" t="str">
        <f>IF(ISBLANK(AL2002),"",Short2[[#This Row],[Adj Close]]/AL2002-1)</f>
        <v/>
      </c>
    </row>
    <row r="2002" spans="1:39" x14ac:dyDescent="0.25">
      <c r="A2002" s="37">
        <v>30368</v>
      </c>
      <c r="B2002" s="39">
        <v>149.740005</v>
      </c>
      <c r="C2002" s="36">
        <f>IF(ISBLANK(B2003), "", GSPC[[#This Row],[Adj Close]]/B2003-1)</f>
        <v>1.1756790540540463E-2</v>
      </c>
      <c r="D2002" s="37">
        <v>30368</v>
      </c>
      <c r="E2002"/>
      <c r="F2002" s="36" t="str">
        <f>IF(ISBLANK(E2003), "", Long0[[#This Row],[Adj Close]]/E2003-1)</f>
        <v/>
      </c>
      <c r="M2002" s="29">
        <v>30368</v>
      </c>
      <c r="O2002" s="33" t="str">
        <f>IF(ISBLANK(N2003),"",Long3[[#This Row],[Adj Close]]/N2003-1)</f>
        <v/>
      </c>
      <c r="AK2002" s="29">
        <v>30368</v>
      </c>
      <c r="AM2002" s="33" t="str">
        <f>IF(ISBLANK(AL2003),"",Short2[[#This Row],[Adj Close]]/AL2003-1)</f>
        <v/>
      </c>
    </row>
    <row r="2003" spans="1:39" x14ac:dyDescent="0.25">
      <c r="A2003" s="37">
        <v>30361</v>
      </c>
      <c r="B2003" s="39">
        <v>148</v>
      </c>
      <c r="C2003" s="36">
        <f>IF(ISBLANK(B2004), "", GSPC[[#This Row],[Adj Close]]/B2004-1)</f>
        <v>2.3705114407253092E-3</v>
      </c>
      <c r="D2003" s="37">
        <v>30361</v>
      </c>
      <c r="E2003"/>
      <c r="F2003" s="36" t="str">
        <f>IF(ISBLANK(E2004), "", Long0[[#This Row],[Adj Close]]/E2004-1)</f>
        <v/>
      </c>
      <c r="M2003" s="29">
        <v>30361</v>
      </c>
      <c r="O2003" s="33" t="str">
        <f>IF(ISBLANK(N2004),"",Long3[[#This Row],[Adj Close]]/N2004-1)</f>
        <v/>
      </c>
      <c r="AK2003" s="29">
        <v>30361</v>
      </c>
      <c r="AM2003" s="33" t="str">
        <f>IF(ISBLANK(AL2004),"",Short2[[#This Row],[Adj Close]]/AL2004-1)</f>
        <v/>
      </c>
    </row>
    <row r="2004" spans="1:39" x14ac:dyDescent="0.25">
      <c r="A2004" s="37">
        <v>30354</v>
      </c>
      <c r="B2004" s="39">
        <v>147.64999399999999</v>
      </c>
      <c r="C2004" s="36">
        <f>IF(ISBLANK(B2005), "", GSPC[[#This Row],[Adj Close]]/B2005-1)</f>
        <v>1.0332523678202588E-2</v>
      </c>
      <c r="D2004" s="37">
        <v>30354</v>
      </c>
      <c r="E2004"/>
      <c r="F2004" s="36" t="str">
        <f>IF(ISBLANK(E2005), "", Long0[[#This Row],[Adj Close]]/E2005-1)</f>
        <v/>
      </c>
      <c r="M2004" s="29">
        <v>30354</v>
      </c>
      <c r="O2004" s="33" t="str">
        <f>IF(ISBLANK(N2005),"",Long3[[#This Row],[Adj Close]]/N2005-1)</f>
        <v/>
      </c>
      <c r="AK2004" s="29">
        <v>30354</v>
      </c>
      <c r="AM2004" s="33" t="str">
        <f>IF(ISBLANK(AL2005),"",Short2[[#This Row],[Adj Close]]/AL2005-1)</f>
        <v/>
      </c>
    </row>
    <row r="2005" spans="1:39" x14ac:dyDescent="0.25">
      <c r="A2005" s="37">
        <v>30347</v>
      </c>
      <c r="B2005" s="39">
        <v>146.13999899999999</v>
      </c>
      <c r="C2005" s="36">
        <f>IF(ISBLANK(B2006), "", GSPC[[#This Row],[Adj Close]]/B2006-1)</f>
        <v>1.1279524298647869E-2</v>
      </c>
      <c r="D2005" s="37">
        <v>30347</v>
      </c>
      <c r="E2005"/>
      <c r="F2005" s="36" t="str">
        <f>IF(ISBLANK(E2006), "", Long0[[#This Row],[Adj Close]]/E2006-1)</f>
        <v/>
      </c>
      <c r="M2005" s="29">
        <v>30347</v>
      </c>
      <c r="O2005" s="33" t="str">
        <f>IF(ISBLANK(N2006),"",Long3[[#This Row],[Adj Close]]/N2006-1)</f>
        <v/>
      </c>
      <c r="AK2005" s="29">
        <v>30347</v>
      </c>
      <c r="AM2005" s="33" t="str">
        <f>IF(ISBLANK(AL2006),"",Short2[[#This Row],[Adj Close]]/AL2006-1)</f>
        <v/>
      </c>
    </row>
    <row r="2006" spans="1:39" x14ac:dyDescent="0.25">
      <c r="A2006" s="37">
        <v>30340</v>
      </c>
      <c r="B2006" s="39">
        <v>144.509995</v>
      </c>
      <c r="C2006" s="36">
        <f>IF(ISBLANK(B2007), "", GSPC[[#This Row],[Adj Close]]/B2007-1)</f>
        <v>4.5880359573986507E-3</v>
      </c>
      <c r="D2006" s="37">
        <v>30340</v>
      </c>
      <c r="E2006"/>
      <c r="F2006" s="36" t="str">
        <f>IF(ISBLANK(E2007), "", Long0[[#This Row],[Adj Close]]/E2007-1)</f>
        <v/>
      </c>
      <c r="M2006" s="29">
        <v>30340</v>
      </c>
      <c r="O2006" s="33" t="str">
        <f>IF(ISBLANK(N2007),"",Long3[[#This Row],[Adj Close]]/N2007-1)</f>
        <v/>
      </c>
      <c r="AK2006" s="29">
        <v>30340</v>
      </c>
      <c r="AM2006" s="33" t="str">
        <f>IF(ISBLANK(AL2007),"",Short2[[#This Row],[Adj Close]]/AL2007-1)</f>
        <v/>
      </c>
    </row>
    <row r="2007" spans="1:39" x14ac:dyDescent="0.25">
      <c r="A2007" s="37">
        <v>30333</v>
      </c>
      <c r="B2007" s="39">
        <v>143.85000600000001</v>
      </c>
      <c r="C2007" s="36">
        <f>IF(ISBLANK(B2008), "", GSPC[[#This Row],[Adj Close]]/B2008-1)</f>
        <v>-1.9092997712635285E-2</v>
      </c>
      <c r="D2007" s="37">
        <v>30333</v>
      </c>
      <c r="E2007"/>
      <c r="F2007" s="36" t="str">
        <f>IF(ISBLANK(E2008), "", Long0[[#This Row],[Adj Close]]/E2008-1)</f>
        <v/>
      </c>
      <c r="M2007" s="29">
        <v>30333</v>
      </c>
      <c r="O2007" s="33" t="str">
        <f>IF(ISBLANK(N2008),"",Long3[[#This Row],[Adj Close]]/N2008-1)</f>
        <v/>
      </c>
      <c r="AK2007" s="29">
        <v>30333</v>
      </c>
      <c r="AM2007" s="33" t="str">
        <f>IF(ISBLANK(AL2008),"",Short2[[#This Row],[Adj Close]]/AL2008-1)</f>
        <v/>
      </c>
    </row>
    <row r="2008" spans="1:39" x14ac:dyDescent="0.25">
      <c r="A2008" s="37">
        <v>30326</v>
      </c>
      <c r="B2008" s="39">
        <v>146.64999399999999</v>
      </c>
      <c r="C2008" s="36">
        <f>IF(ISBLANK(B2009), "", GSPC[[#This Row],[Adj Close]]/B2009-1)</f>
        <v>1.0125368996263706E-2</v>
      </c>
      <c r="D2008" s="37">
        <v>30326</v>
      </c>
      <c r="E2008"/>
      <c r="F2008" s="36" t="str">
        <f>IF(ISBLANK(E2009), "", Long0[[#This Row],[Adj Close]]/E2009-1)</f>
        <v/>
      </c>
      <c r="M2008" s="29">
        <v>30326</v>
      </c>
      <c r="O2008" s="33" t="str">
        <f>IF(ISBLANK(N2009),"",Long3[[#This Row],[Adj Close]]/N2009-1)</f>
        <v/>
      </c>
      <c r="AK2008" s="29">
        <v>30326</v>
      </c>
      <c r="AM2008" s="33" t="str">
        <f>IF(ISBLANK(AL2009),"",Short2[[#This Row],[Adj Close]]/AL2009-1)</f>
        <v/>
      </c>
    </row>
    <row r="2009" spans="1:39" x14ac:dyDescent="0.25">
      <c r="A2009" s="37">
        <v>30319</v>
      </c>
      <c r="B2009" s="39">
        <v>145.179993</v>
      </c>
      <c r="C2009" s="36">
        <f>IF(ISBLANK(B2010), "", GSPC[[#This Row],[Adj Close]]/B2010-1)</f>
        <v>3.2280958705069418E-2</v>
      </c>
      <c r="D2009" s="37">
        <v>30319</v>
      </c>
      <c r="E2009"/>
      <c r="F2009" s="36" t="str">
        <f>IF(ISBLANK(E2010), "", Long0[[#This Row],[Adj Close]]/E2010-1)</f>
        <v/>
      </c>
      <c r="M2009" s="29">
        <v>30319</v>
      </c>
      <c r="O2009" s="33" t="str">
        <f>IF(ISBLANK(N2010),"",Long3[[#This Row],[Adj Close]]/N2010-1)</f>
        <v/>
      </c>
      <c r="AK2009" s="29">
        <v>30319</v>
      </c>
      <c r="AM2009" s="33" t="str">
        <f>IF(ISBLANK(AL2010),"",Short2[[#This Row],[Adj Close]]/AL2010-1)</f>
        <v/>
      </c>
    </row>
    <row r="2010" spans="1:39" x14ac:dyDescent="0.25">
      <c r="A2010" s="37">
        <v>30312</v>
      </c>
      <c r="B2010" s="39">
        <v>140.63999899999999</v>
      </c>
      <c r="C2010" s="36">
        <f>IF(ISBLANK(B2011), "", GSPC[[#This Row],[Adj Close]]/B2011-1)</f>
        <v>6.5845834054925056E-3</v>
      </c>
      <c r="D2010" s="37">
        <v>30312</v>
      </c>
      <c r="E2010"/>
      <c r="F2010" s="36" t="str">
        <f>IF(ISBLANK(E2011), "", Long0[[#This Row],[Adj Close]]/E2011-1)</f>
        <v/>
      </c>
      <c r="M2010" s="29">
        <v>30312</v>
      </c>
      <c r="O2010" s="33" t="str">
        <f>IF(ISBLANK(N2011),"",Long3[[#This Row],[Adj Close]]/N2011-1)</f>
        <v/>
      </c>
      <c r="AK2010" s="29">
        <v>30312</v>
      </c>
      <c r="AM2010" s="33" t="str">
        <f>IF(ISBLANK(AL2011),"",Short2[[#This Row],[Adj Close]]/AL2011-1)</f>
        <v/>
      </c>
    </row>
    <row r="2011" spans="1:39" x14ac:dyDescent="0.25">
      <c r="A2011" s="37">
        <v>30305</v>
      </c>
      <c r="B2011" s="39">
        <v>139.720001</v>
      </c>
      <c r="C2011" s="36">
        <f>IF(ISBLANK(B2012), "", GSPC[[#This Row],[Adj Close]]/B2012-1)</f>
        <v>1.6219331725240593E-2</v>
      </c>
      <c r="D2011" s="37">
        <v>30305</v>
      </c>
      <c r="E2011"/>
      <c r="F2011" s="36" t="str">
        <f>IF(ISBLANK(E2012), "", Long0[[#This Row],[Adj Close]]/E2012-1)</f>
        <v/>
      </c>
      <c r="M2011" s="29">
        <v>30305</v>
      </c>
      <c r="O2011" s="33" t="str">
        <f>IF(ISBLANK(N2012),"",Long3[[#This Row],[Adj Close]]/N2012-1)</f>
        <v/>
      </c>
      <c r="AK2011" s="29">
        <v>30305</v>
      </c>
      <c r="AM2011" s="33" t="str">
        <f>IF(ISBLANK(AL2012),"",Short2[[#This Row],[Adj Close]]/AL2012-1)</f>
        <v/>
      </c>
    </row>
    <row r="2012" spans="1:39" x14ac:dyDescent="0.25">
      <c r="A2012" s="37">
        <v>30298</v>
      </c>
      <c r="B2012" s="39">
        <v>137.490005</v>
      </c>
      <c r="C2012" s="36">
        <f>IF(ISBLANK(B2013), "", GSPC[[#This Row],[Adj Close]]/B2013-1)</f>
        <v>-1.4902929681733124E-2</v>
      </c>
      <c r="D2012" s="37">
        <v>30298</v>
      </c>
      <c r="E2012"/>
      <c r="F2012" s="36" t="str">
        <f>IF(ISBLANK(E2013), "", Long0[[#This Row],[Adj Close]]/E2013-1)</f>
        <v/>
      </c>
      <c r="M2012" s="29">
        <v>30298</v>
      </c>
      <c r="O2012" s="33" t="str">
        <f>IF(ISBLANK(N2013),"",Long3[[#This Row],[Adj Close]]/N2013-1)</f>
        <v/>
      </c>
      <c r="AK2012" s="29">
        <v>30298</v>
      </c>
      <c r="AM2012" s="33" t="str">
        <f>IF(ISBLANK(AL2013),"",Short2[[#This Row],[Adj Close]]/AL2013-1)</f>
        <v/>
      </c>
    </row>
    <row r="2013" spans="1:39" x14ac:dyDescent="0.25">
      <c r="A2013" s="37">
        <v>30291</v>
      </c>
      <c r="B2013" s="39">
        <v>139.570007</v>
      </c>
      <c r="C2013" s="36">
        <f>IF(ISBLANK(B2014), "", GSPC[[#This Row],[Adj Close]]/B2014-1)</f>
        <v>6.3451221235111266E-3</v>
      </c>
      <c r="D2013" s="37">
        <v>30291</v>
      </c>
      <c r="E2013"/>
      <c r="F2013" s="36" t="str">
        <f>IF(ISBLANK(E2014), "", Long0[[#This Row],[Adj Close]]/E2014-1)</f>
        <v/>
      </c>
      <c r="M2013" s="29">
        <v>30291</v>
      </c>
      <c r="O2013" s="33" t="str">
        <f>IF(ISBLANK(N2014),"",Long3[[#This Row],[Adj Close]]/N2014-1)</f>
        <v/>
      </c>
      <c r="AK2013" s="29">
        <v>30291</v>
      </c>
      <c r="AM2013" s="33" t="str">
        <f>IF(ISBLANK(AL2014),"",Short2[[#This Row],[Adj Close]]/AL2014-1)</f>
        <v/>
      </c>
    </row>
    <row r="2014" spans="1:39" x14ac:dyDescent="0.25">
      <c r="A2014" s="37">
        <v>30284</v>
      </c>
      <c r="B2014" s="39">
        <v>138.69000199999999</v>
      </c>
      <c r="C2014" s="36">
        <f>IF(ISBLANK(B2015), "", GSPC[[#This Row],[Adj Close]]/B2015-1)</f>
        <v>2.8247307671733779E-2</v>
      </c>
      <c r="D2014" s="37">
        <v>30284</v>
      </c>
      <c r="E2014"/>
      <c r="F2014" s="36" t="str">
        <f>IF(ISBLANK(E2015), "", Long0[[#This Row],[Adj Close]]/E2015-1)</f>
        <v/>
      </c>
      <c r="M2014" s="29">
        <v>30284</v>
      </c>
      <c r="O2014" s="33" t="str">
        <f>IF(ISBLANK(N2015),"",Long3[[#This Row],[Adj Close]]/N2015-1)</f>
        <v/>
      </c>
      <c r="AK2014" s="29">
        <v>30284</v>
      </c>
      <c r="AM2014" s="33" t="str">
        <f>IF(ISBLANK(AL2015),"",Short2[[#This Row],[Adj Close]]/AL2015-1)</f>
        <v/>
      </c>
    </row>
    <row r="2015" spans="1:39" x14ac:dyDescent="0.25">
      <c r="A2015" s="37">
        <v>30277</v>
      </c>
      <c r="B2015" s="39">
        <v>134.88000500000001</v>
      </c>
      <c r="C2015" s="36">
        <f>IF(ISBLANK(B2016), "", GSPC[[#This Row],[Adj Close]]/B2016-1)</f>
        <v>-1.5618150179005919E-2</v>
      </c>
      <c r="D2015" s="37">
        <v>30277</v>
      </c>
      <c r="E2015"/>
      <c r="F2015" s="36" t="str">
        <f>IF(ISBLANK(E2016), "", Long0[[#This Row],[Adj Close]]/E2016-1)</f>
        <v/>
      </c>
      <c r="M2015" s="29">
        <v>30277</v>
      </c>
      <c r="O2015" s="33" t="str">
        <f>IF(ISBLANK(N2016),"",Long3[[#This Row],[Adj Close]]/N2016-1)</f>
        <v/>
      </c>
      <c r="AK2015" s="29">
        <v>30277</v>
      </c>
      <c r="AM2015" s="33" t="str">
        <f>IF(ISBLANK(AL2016),"",Short2[[#This Row],[Adj Close]]/AL2016-1)</f>
        <v/>
      </c>
    </row>
    <row r="2016" spans="1:39" x14ac:dyDescent="0.25">
      <c r="A2016" s="37">
        <v>30270</v>
      </c>
      <c r="B2016" s="39">
        <v>137.020004</v>
      </c>
      <c r="C2016" s="36">
        <f>IF(ISBLANK(B2017), "", GSPC[[#This Row],[Adj Close]]/B2017-1)</f>
        <v>-1.7988927241374131E-2</v>
      </c>
      <c r="D2016" s="37">
        <v>30270</v>
      </c>
      <c r="E2016"/>
      <c r="F2016" s="36" t="str">
        <f>IF(ISBLANK(E2017), "", Long0[[#This Row],[Adj Close]]/E2017-1)</f>
        <v/>
      </c>
      <c r="M2016" s="29">
        <v>30270</v>
      </c>
      <c r="O2016" s="33" t="str">
        <f>IF(ISBLANK(N2017),"",Long3[[#This Row],[Adj Close]]/N2017-1)</f>
        <v/>
      </c>
      <c r="AK2016" s="29">
        <v>30270</v>
      </c>
      <c r="AM2016" s="33" t="str">
        <f>IF(ISBLANK(AL2017),"",Short2[[#This Row],[Adj Close]]/AL2017-1)</f>
        <v/>
      </c>
    </row>
    <row r="2017" spans="1:39" x14ac:dyDescent="0.25">
      <c r="A2017" s="37">
        <v>30263</v>
      </c>
      <c r="B2017" s="39">
        <v>139.529999</v>
      </c>
      <c r="C2017" s="36">
        <f>IF(ISBLANK(B2018), "", GSPC[[#This Row],[Adj Close]]/B2018-1)</f>
        <v>-1.8500316024189112E-2</v>
      </c>
      <c r="D2017" s="37">
        <v>30263</v>
      </c>
      <c r="E2017"/>
      <c r="F2017" s="36" t="str">
        <f>IF(ISBLANK(E2018), "", Long0[[#This Row],[Adj Close]]/E2018-1)</f>
        <v/>
      </c>
      <c r="M2017" s="29">
        <v>30263</v>
      </c>
      <c r="O2017" s="33" t="str">
        <f>IF(ISBLANK(N2018),"",Long3[[#This Row],[Adj Close]]/N2018-1)</f>
        <v/>
      </c>
      <c r="AK2017" s="29">
        <v>30263</v>
      </c>
      <c r="AM2017" s="33" t="str">
        <f>IF(ISBLANK(AL2018),"",Short2[[#This Row],[Adj Close]]/AL2018-1)</f>
        <v/>
      </c>
    </row>
    <row r="2018" spans="1:39" x14ac:dyDescent="0.25">
      <c r="A2018" s="37">
        <v>30256</v>
      </c>
      <c r="B2018" s="39">
        <v>142.16000399999999</v>
      </c>
      <c r="C2018" s="36">
        <f>IF(ISBLANK(B2019), "", GSPC[[#This Row],[Adj Close]]/B2019-1)</f>
        <v>6.3116982776570518E-2</v>
      </c>
      <c r="D2018" s="37">
        <v>30256</v>
      </c>
      <c r="E2018"/>
      <c r="F2018" s="36" t="str">
        <f>IF(ISBLANK(E2019), "", Long0[[#This Row],[Adj Close]]/E2019-1)</f>
        <v/>
      </c>
      <c r="M2018" s="29">
        <v>30256</v>
      </c>
      <c r="O2018" s="33" t="str">
        <f>IF(ISBLANK(N2019),"",Long3[[#This Row],[Adj Close]]/N2019-1)</f>
        <v/>
      </c>
      <c r="AK2018" s="29">
        <v>30256</v>
      </c>
      <c r="AM2018" s="33" t="str">
        <f>IF(ISBLANK(AL2019),"",Short2[[#This Row],[Adj Close]]/AL2019-1)</f>
        <v/>
      </c>
    </row>
    <row r="2019" spans="1:39" x14ac:dyDescent="0.25">
      <c r="A2019" s="37">
        <v>30249</v>
      </c>
      <c r="B2019" s="39">
        <v>133.720001</v>
      </c>
      <c r="C2019" s="36">
        <f>IF(ISBLANK(B2020), "", GSPC[[#This Row],[Adj Close]]/B2020-1)</f>
        <v>-3.6807613097924019E-2</v>
      </c>
      <c r="D2019" s="37">
        <v>30249</v>
      </c>
      <c r="E2019"/>
      <c r="F2019" s="36" t="str">
        <f>IF(ISBLANK(E2020), "", Long0[[#This Row],[Adj Close]]/E2020-1)</f>
        <v/>
      </c>
      <c r="M2019" s="29">
        <v>30249</v>
      </c>
      <c r="O2019" s="33" t="str">
        <f>IF(ISBLANK(N2020),"",Long3[[#This Row],[Adj Close]]/N2020-1)</f>
        <v/>
      </c>
      <c r="AK2019" s="29">
        <v>30249</v>
      </c>
      <c r="AM2019" s="33" t="str">
        <f>IF(ISBLANK(AL2020),"",Short2[[#This Row],[Adj Close]]/AL2020-1)</f>
        <v/>
      </c>
    </row>
    <row r="2020" spans="1:39" x14ac:dyDescent="0.25">
      <c r="A2020" s="37">
        <v>30242</v>
      </c>
      <c r="B2020" s="39">
        <v>138.83000200000001</v>
      </c>
      <c r="C2020" s="36">
        <f>IF(ISBLANK(B2021), "", GSPC[[#This Row],[Adj Close]]/B2021-1)</f>
        <v>3.9380060824583119E-2</v>
      </c>
      <c r="D2020" s="37">
        <v>30242</v>
      </c>
      <c r="E2020"/>
      <c r="F2020" s="36" t="str">
        <f>IF(ISBLANK(E2021), "", Long0[[#This Row],[Adj Close]]/E2021-1)</f>
        <v/>
      </c>
      <c r="M2020" s="29">
        <v>30242</v>
      </c>
      <c r="O2020" s="33" t="str">
        <f>IF(ISBLANK(N2021),"",Long3[[#This Row],[Adj Close]]/N2021-1)</f>
        <v/>
      </c>
      <c r="AK2020" s="29">
        <v>30242</v>
      </c>
      <c r="AM2020" s="33" t="str">
        <f>IF(ISBLANK(AL2021),"",Short2[[#This Row],[Adj Close]]/AL2021-1)</f>
        <v/>
      </c>
    </row>
    <row r="2021" spans="1:39" x14ac:dyDescent="0.25">
      <c r="A2021" s="37">
        <v>30235</v>
      </c>
      <c r="B2021" s="39">
        <v>133.570007</v>
      </c>
      <c r="C2021" s="36">
        <f>IF(ISBLANK(B2022), "", GSPC[[#This Row],[Adj Close]]/B2022-1)</f>
        <v>1.9229331875711519E-2</v>
      </c>
      <c r="D2021" s="37">
        <v>30235</v>
      </c>
      <c r="E2021"/>
      <c r="F2021" s="36" t="str">
        <f>IF(ISBLANK(E2022), "", Long0[[#This Row],[Adj Close]]/E2022-1)</f>
        <v/>
      </c>
      <c r="M2021" s="29">
        <v>30235</v>
      </c>
      <c r="O2021" s="33" t="str">
        <f>IF(ISBLANK(N2022),"",Long3[[#This Row],[Adj Close]]/N2022-1)</f>
        <v/>
      </c>
      <c r="AK2021" s="29">
        <v>30235</v>
      </c>
      <c r="AM2021" s="33" t="str">
        <f>IF(ISBLANK(AL2022),"",Short2[[#This Row],[Adj Close]]/AL2022-1)</f>
        <v/>
      </c>
    </row>
    <row r="2022" spans="1:39" x14ac:dyDescent="0.25">
      <c r="A2022" s="37">
        <v>30228</v>
      </c>
      <c r="B2022" s="39">
        <v>131.050003</v>
      </c>
      <c r="C2022" s="36">
        <f>IF(ISBLANK(B2023), "", GSPC[[#This Row],[Adj Close]]/B2023-1)</f>
        <v>7.4444551328650022E-2</v>
      </c>
      <c r="D2022" s="37">
        <v>30228</v>
      </c>
      <c r="E2022"/>
      <c r="F2022" s="36" t="str">
        <f>IF(ISBLANK(E2023), "", Long0[[#This Row],[Adj Close]]/E2023-1)</f>
        <v/>
      </c>
      <c r="M2022" s="29">
        <v>30228</v>
      </c>
      <c r="O2022" s="33" t="str">
        <f>IF(ISBLANK(N2023),"",Long3[[#This Row],[Adj Close]]/N2023-1)</f>
        <v/>
      </c>
      <c r="AK2022" s="29">
        <v>30228</v>
      </c>
      <c r="AM2022" s="33" t="str">
        <f>IF(ISBLANK(AL2023),"",Short2[[#This Row],[Adj Close]]/AL2023-1)</f>
        <v/>
      </c>
    </row>
    <row r="2023" spans="1:39" x14ac:dyDescent="0.25">
      <c r="A2023" s="37">
        <v>30221</v>
      </c>
      <c r="B2023" s="39">
        <v>121.970001</v>
      </c>
      <c r="C2023" s="36">
        <f>IF(ISBLANK(B2024), "", GSPC[[#This Row],[Adj Close]]/B2024-1)</f>
        <v>-1.0947121310411867E-2</v>
      </c>
      <c r="D2023" s="37">
        <v>30221</v>
      </c>
      <c r="E2023"/>
      <c r="F2023" s="36" t="str">
        <f>IF(ISBLANK(E2024), "", Long0[[#This Row],[Adj Close]]/E2024-1)</f>
        <v/>
      </c>
      <c r="M2023" s="29">
        <v>30221</v>
      </c>
      <c r="O2023" s="33" t="str">
        <f>IF(ISBLANK(N2024),"",Long3[[#This Row],[Adj Close]]/N2024-1)</f>
        <v/>
      </c>
      <c r="AK2023" s="29">
        <v>30221</v>
      </c>
      <c r="AM2023" s="33" t="str">
        <f>IF(ISBLANK(AL2024),"",Short2[[#This Row],[Adj Close]]/AL2024-1)</f>
        <v/>
      </c>
    </row>
    <row r="2024" spans="1:39" x14ac:dyDescent="0.25">
      <c r="A2024" s="37">
        <v>30214</v>
      </c>
      <c r="B2024" s="39">
        <v>123.32</v>
      </c>
      <c r="C2024" s="36">
        <f>IF(ISBLANK(B2025), "", GSPC[[#This Row],[Adj Close]]/B2025-1)</f>
        <v>6.283125101188114E-3</v>
      </c>
      <c r="D2024" s="37">
        <v>30214</v>
      </c>
      <c r="E2024"/>
      <c r="F2024" s="36" t="str">
        <f>IF(ISBLANK(E2025), "", Long0[[#This Row],[Adj Close]]/E2025-1)</f>
        <v/>
      </c>
      <c r="M2024" s="29">
        <v>30214</v>
      </c>
      <c r="O2024" s="33" t="str">
        <f>IF(ISBLANK(N2025),"",Long3[[#This Row],[Adj Close]]/N2025-1)</f>
        <v/>
      </c>
      <c r="AK2024" s="29">
        <v>30214</v>
      </c>
      <c r="AM2024" s="33" t="str">
        <f>IF(ISBLANK(AL2025),"",Short2[[#This Row],[Adj Close]]/AL2025-1)</f>
        <v/>
      </c>
    </row>
    <row r="2025" spans="1:39" x14ac:dyDescent="0.25">
      <c r="A2025" s="37">
        <v>30207</v>
      </c>
      <c r="B2025" s="39">
        <v>122.550003</v>
      </c>
      <c r="C2025" s="36">
        <f>IF(ISBLANK(B2026), "", GSPC[[#This Row],[Adj Close]]/B2026-1)</f>
        <v>1.3061105951383878E-2</v>
      </c>
      <c r="D2025" s="37">
        <v>30207</v>
      </c>
      <c r="E2025"/>
      <c r="F2025" s="36" t="str">
        <f>IF(ISBLANK(E2026), "", Long0[[#This Row],[Adj Close]]/E2026-1)</f>
        <v/>
      </c>
      <c r="M2025" s="29">
        <v>30207</v>
      </c>
      <c r="O2025" s="33" t="str">
        <f>IF(ISBLANK(N2026),"",Long3[[#This Row],[Adj Close]]/N2026-1)</f>
        <v/>
      </c>
      <c r="AK2025" s="29">
        <v>30207</v>
      </c>
      <c r="AM2025" s="33" t="str">
        <f>IF(ISBLANK(AL2026),"",Short2[[#This Row],[Adj Close]]/AL2026-1)</f>
        <v/>
      </c>
    </row>
    <row r="2026" spans="1:39" x14ac:dyDescent="0.25">
      <c r="A2026" s="37">
        <v>30200</v>
      </c>
      <c r="B2026" s="39">
        <v>120.970001</v>
      </c>
      <c r="C2026" s="36">
        <f>IF(ISBLANK(B2027), "", GSPC[[#This Row],[Adj Close]]/B2027-1)</f>
        <v>-1.3938694163677989E-2</v>
      </c>
      <c r="D2026" s="37">
        <v>30200</v>
      </c>
      <c r="E2026"/>
      <c r="F2026" s="36" t="str">
        <f>IF(ISBLANK(E2027), "", Long0[[#This Row],[Adj Close]]/E2027-1)</f>
        <v/>
      </c>
      <c r="M2026" s="29">
        <v>30200</v>
      </c>
      <c r="O2026" s="33" t="str">
        <f>IF(ISBLANK(N2027),"",Long3[[#This Row],[Adj Close]]/N2027-1)</f>
        <v/>
      </c>
      <c r="AK2026" s="29">
        <v>30200</v>
      </c>
      <c r="AM2026" s="33" t="str">
        <f>IF(ISBLANK(AL2027),"",Short2[[#This Row],[Adj Close]]/AL2027-1)</f>
        <v/>
      </c>
    </row>
    <row r="2027" spans="1:39" x14ac:dyDescent="0.25">
      <c r="A2027" s="37">
        <v>30193</v>
      </c>
      <c r="B2027" s="39">
        <v>122.68</v>
      </c>
      <c r="C2027" s="36">
        <f>IF(ISBLANK(B2028), "", GSPC[[#This Row],[Adj Close]]/B2028-1)</f>
        <v>4.7562112137630397E-2</v>
      </c>
      <c r="D2027" s="37">
        <v>30193</v>
      </c>
      <c r="E2027"/>
      <c r="F2027" s="36" t="str">
        <f>IF(ISBLANK(E2028), "", Long0[[#This Row],[Adj Close]]/E2028-1)</f>
        <v/>
      </c>
      <c r="M2027" s="29">
        <v>30193</v>
      </c>
      <c r="O2027" s="33" t="str">
        <f>IF(ISBLANK(N2028),"",Long3[[#This Row],[Adj Close]]/N2028-1)</f>
        <v/>
      </c>
      <c r="AK2027" s="29">
        <v>30193</v>
      </c>
      <c r="AM2027" s="33" t="str">
        <f>IF(ISBLANK(AL2028),"",Short2[[#This Row],[Adj Close]]/AL2028-1)</f>
        <v/>
      </c>
    </row>
    <row r="2028" spans="1:39" x14ac:dyDescent="0.25">
      <c r="A2028" s="37">
        <v>30186</v>
      </c>
      <c r="B2028" s="39">
        <v>117.110001</v>
      </c>
      <c r="C2028" s="36">
        <f>IF(ISBLANK(B2029), "", GSPC[[#This Row],[Adj Close]]/B2029-1)</f>
        <v>3.6188321611793972E-2</v>
      </c>
      <c r="D2028" s="37">
        <v>30186</v>
      </c>
      <c r="E2028"/>
      <c r="F2028" s="36" t="str">
        <f>IF(ISBLANK(E2029), "", Long0[[#This Row],[Adj Close]]/E2029-1)</f>
        <v/>
      </c>
      <c r="M2028" s="29">
        <v>30186</v>
      </c>
      <c r="O2028" s="33" t="str">
        <f>IF(ISBLANK(N2029),"",Long3[[#This Row],[Adj Close]]/N2029-1)</f>
        <v/>
      </c>
      <c r="AK2028" s="29">
        <v>30186</v>
      </c>
      <c r="AM2028" s="33" t="str">
        <f>IF(ISBLANK(AL2029),"",Short2[[#This Row],[Adj Close]]/AL2029-1)</f>
        <v/>
      </c>
    </row>
    <row r="2029" spans="1:39" x14ac:dyDescent="0.25">
      <c r="A2029" s="37">
        <v>30179</v>
      </c>
      <c r="B2029" s="39">
        <v>113.019997</v>
      </c>
      <c r="C2029" s="36">
        <f>IF(ISBLANK(B2030), "", GSPC[[#This Row],[Adj Close]]/B2030-1)</f>
        <v>8.830042538854932E-2</v>
      </c>
      <c r="D2029" s="37">
        <v>30179</v>
      </c>
      <c r="E2029"/>
      <c r="F2029" s="36" t="str">
        <f>IF(ISBLANK(E2030), "", Long0[[#This Row],[Adj Close]]/E2030-1)</f>
        <v/>
      </c>
      <c r="M2029" s="29">
        <v>30179</v>
      </c>
      <c r="O2029" s="33" t="str">
        <f>IF(ISBLANK(N2030),"",Long3[[#This Row],[Adj Close]]/N2030-1)</f>
        <v/>
      </c>
      <c r="AK2029" s="29">
        <v>30179</v>
      </c>
      <c r="AM2029" s="33" t="str">
        <f>IF(ISBLANK(AL2030),"",Short2[[#This Row],[Adj Close]]/AL2030-1)</f>
        <v/>
      </c>
    </row>
    <row r="2030" spans="1:39" x14ac:dyDescent="0.25">
      <c r="A2030" s="37">
        <v>30172</v>
      </c>
      <c r="B2030" s="39">
        <v>103.849998</v>
      </c>
      <c r="C2030" s="36">
        <f>IF(ISBLANK(B2031), "", GSPC[[#This Row],[Adj Close]]/B2031-1)</f>
        <v>1.3499084114347859E-3</v>
      </c>
      <c r="D2030" s="37">
        <v>30172</v>
      </c>
      <c r="E2030"/>
      <c r="F2030" s="36" t="str">
        <f>IF(ISBLANK(E2031), "", Long0[[#This Row],[Adj Close]]/E2031-1)</f>
        <v/>
      </c>
      <c r="M2030" s="29">
        <v>30172</v>
      </c>
      <c r="O2030" s="33" t="str">
        <f>IF(ISBLANK(N2031),"",Long3[[#This Row],[Adj Close]]/N2031-1)</f>
        <v/>
      </c>
      <c r="AK2030" s="29">
        <v>30172</v>
      </c>
      <c r="AM2030" s="33" t="str">
        <f>IF(ISBLANK(AL2031),"",Short2[[#This Row],[Adj Close]]/AL2031-1)</f>
        <v/>
      </c>
    </row>
    <row r="2031" spans="1:39" x14ac:dyDescent="0.25">
      <c r="A2031" s="37">
        <v>30165</v>
      </c>
      <c r="B2031" s="39">
        <v>103.709999</v>
      </c>
      <c r="C2031" s="36">
        <f>IF(ISBLANK(B2032), "", GSPC[[#This Row],[Adj Close]]/B2032-1)</f>
        <v>-3.1562210535520108E-2</v>
      </c>
      <c r="D2031" s="37">
        <v>30165</v>
      </c>
      <c r="E2031"/>
      <c r="F2031" s="36" t="str">
        <f>IF(ISBLANK(E2032), "", Long0[[#This Row],[Adj Close]]/E2032-1)</f>
        <v/>
      </c>
      <c r="M2031" s="29">
        <v>30165</v>
      </c>
      <c r="O2031" s="33" t="str">
        <f>IF(ISBLANK(N2032),"",Long3[[#This Row],[Adj Close]]/N2032-1)</f>
        <v/>
      </c>
      <c r="AK2031" s="29">
        <v>30165</v>
      </c>
      <c r="AM2031" s="33" t="str">
        <f>IF(ISBLANK(AL2032),"",Short2[[#This Row],[Adj Close]]/AL2032-1)</f>
        <v/>
      </c>
    </row>
    <row r="2032" spans="1:39" x14ac:dyDescent="0.25">
      <c r="A2032" s="37">
        <v>30158</v>
      </c>
      <c r="B2032" s="39">
        <v>107.089996</v>
      </c>
      <c r="C2032" s="36">
        <f>IF(ISBLANK(B2033), "", GSPC[[#This Row],[Adj Close]]/B2033-1)</f>
        <v>-3.6700567359909564E-2</v>
      </c>
      <c r="D2032" s="37">
        <v>30158</v>
      </c>
      <c r="E2032"/>
      <c r="F2032" s="36" t="str">
        <f>IF(ISBLANK(E2033), "", Long0[[#This Row],[Adj Close]]/E2033-1)</f>
        <v/>
      </c>
      <c r="M2032" s="29">
        <v>30158</v>
      </c>
      <c r="O2032" s="33" t="str">
        <f>IF(ISBLANK(N2033),"",Long3[[#This Row],[Adj Close]]/N2033-1)</f>
        <v/>
      </c>
      <c r="AK2032" s="29">
        <v>30158</v>
      </c>
      <c r="AM2032" s="33" t="str">
        <f>IF(ISBLANK(AL2033),"",Short2[[#This Row],[Adj Close]]/AL2033-1)</f>
        <v/>
      </c>
    </row>
    <row r="2033" spans="1:39" x14ac:dyDescent="0.25">
      <c r="A2033" s="37">
        <v>30151</v>
      </c>
      <c r="B2033" s="39">
        <v>111.16999800000001</v>
      </c>
      <c r="C2033" s="36">
        <f>IF(ISBLANK(B2034), "", GSPC[[#This Row],[Adj Close]]/B2034-1)</f>
        <v>9.0031511659316443E-4</v>
      </c>
      <c r="D2033" s="37">
        <v>30151</v>
      </c>
      <c r="E2033"/>
      <c r="F2033" s="36" t="str">
        <f>IF(ISBLANK(E2034), "", Long0[[#This Row],[Adj Close]]/E2034-1)</f>
        <v/>
      </c>
      <c r="M2033" s="29">
        <v>30151</v>
      </c>
      <c r="O2033" s="33" t="str">
        <f>IF(ISBLANK(N2034),"",Long3[[#This Row],[Adj Close]]/N2034-1)</f>
        <v/>
      </c>
      <c r="AK2033" s="29">
        <v>30151</v>
      </c>
      <c r="AM2033" s="33" t="str">
        <f>IF(ISBLANK(AL2034),"",Short2[[#This Row],[Adj Close]]/AL2034-1)</f>
        <v/>
      </c>
    </row>
    <row r="2034" spans="1:39" x14ac:dyDescent="0.25">
      <c r="A2034" s="37">
        <v>30144</v>
      </c>
      <c r="B2034" s="39">
        <v>111.07</v>
      </c>
      <c r="C2034" s="36">
        <f>IF(ISBLANK(B2035), "", GSPC[[#This Row],[Adj Close]]/B2035-1)</f>
        <v>2.0582541200357518E-2</v>
      </c>
      <c r="D2034" s="37">
        <v>30144</v>
      </c>
      <c r="E2034"/>
      <c r="F2034" s="36" t="str">
        <f>IF(ISBLANK(E2035), "", Long0[[#This Row],[Adj Close]]/E2035-1)</f>
        <v/>
      </c>
      <c r="M2034" s="29">
        <v>30144</v>
      </c>
      <c r="O2034" s="33" t="str">
        <f>IF(ISBLANK(N2035),"",Long3[[#This Row],[Adj Close]]/N2035-1)</f>
        <v/>
      </c>
      <c r="AK2034" s="29">
        <v>30144</v>
      </c>
      <c r="AM2034" s="33" t="str">
        <f>IF(ISBLANK(AL2035),"",Short2[[#This Row],[Adj Close]]/AL2035-1)</f>
        <v/>
      </c>
    </row>
    <row r="2035" spans="1:39" x14ac:dyDescent="0.25">
      <c r="A2035" s="37">
        <v>30137</v>
      </c>
      <c r="B2035" s="39">
        <v>108.83000199999999</v>
      </c>
      <c r="C2035" s="36">
        <f>IF(ISBLANK(B2036), "", GSPC[[#This Row],[Adj Close]]/B2036-1)</f>
        <v>1.0961448937083951E-2</v>
      </c>
      <c r="D2035" s="37">
        <v>30137</v>
      </c>
      <c r="E2035"/>
      <c r="F2035" s="36" t="str">
        <f>IF(ISBLANK(E2036), "", Long0[[#This Row],[Adj Close]]/E2036-1)</f>
        <v/>
      </c>
      <c r="M2035" s="29">
        <v>30137</v>
      </c>
      <c r="O2035" s="33" t="str">
        <f>IF(ISBLANK(N2036),"",Long3[[#This Row],[Adj Close]]/N2036-1)</f>
        <v/>
      </c>
      <c r="AK2035" s="29">
        <v>30137</v>
      </c>
      <c r="AM2035" s="33" t="str">
        <f>IF(ISBLANK(AL2036),"",Short2[[#This Row],[Adj Close]]/AL2036-1)</f>
        <v/>
      </c>
    </row>
    <row r="2036" spans="1:39" x14ac:dyDescent="0.25">
      <c r="A2036" s="37">
        <v>30130</v>
      </c>
      <c r="B2036" s="39">
        <v>107.650002</v>
      </c>
      <c r="C2036" s="36">
        <f>IF(ISBLANK(B2037), "", GSPC[[#This Row],[Adj Close]]/B2037-1)</f>
        <v>-1.365216248535972E-2</v>
      </c>
      <c r="D2036" s="37">
        <v>30130</v>
      </c>
      <c r="E2036"/>
      <c r="F2036" s="36" t="str">
        <f>IF(ISBLANK(E2037), "", Long0[[#This Row],[Adj Close]]/E2037-1)</f>
        <v/>
      </c>
      <c r="M2036" s="29">
        <v>30130</v>
      </c>
      <c r="O2036" s="33" t="str">
        <f>IF(ISBLANK(N2037),"",Long3[[#This Row],[Adj Close]]/N2037-1)</f>
        <v/>
      </c>
      <c r="AK2036" s="29">
        <v>30130</v>
      </c>
      <c r="AM2036" s="33" t="str">
        <f>IF(ISBLANK(AL2037),"",Short2[[#This Row],[Adj Close]]/AL2037-1)</f>
        <v/>
      </c>
    </row>
    <row r="2037" spans="1:39" x14ac:dyDescent="0.25">
      <c r="A2037" s="37">
        <v>30123</v>
      </c>
      <c r="B2037" s="39">
        <v>109.139999</v>
      </c>
      <c r="C2037" s="36">
        <f>IF(ISBLANK(B2038), "", GSPC[[#This Row],[Adj Close]]/B2038-1)</f>
        <v>1.7337807767876745E-2</v>
      </c>
      <c r="D2037" s="37">
        <v>30123</v>
      </c>
      <c r="E2037"/>
      <c r="F2037" s="36" t="str">
        <f>IF(ISBLANK(E2038), "", Long0[[#This Row],[Adj Close]]/E2038-1)</f>
        <v/>
      </c>
      <c r="M2037" s="29">
        <v>30123</v>
      </c>
      <c r="O2037" s="33" t="str">
        <f>IF(ISBLANK(N2038),"",Long3[[#This Row],[Adj Close]]/N2038-1)</f>
        <v/>
      </c>
      <c r="AK2037" s="29">
        <v>30123</v>
      </c>
      <c r="AM2037" s="33" t="str">
        <f>IF(ISBLANK(AL2038),"",Short2[[#This Row],[Adj Close]]/AL2038-1)</f>
        <v/>
      </c>
    </row>
    <row r="2038" spans="1:39" x14ac:dyDescent="0.25">
      <c r="A2038" s="37">
        <v>30116</v>
      </c>
      <c r="B2038" s="39">
        <v>107.279999</v>
      </c>
      <c r="C2038" s="36">
        <f>IF(ISBLANK(B2039), "", GSPC[[#This Row],[Adj Close]]/B2039-1)</f>
        <v>-3.5598697152080083E-2</v>
      </c>
      <c r="D2038" s="37">
        <v>30116</v>
      </c>
      <c r="E2038"/>
      <c r="F2038" s="36" t="str">
        <f>IF(ISBLANK(E2039), "", Long0[[#This Row],[Adj Close]]/E2039-1)</f>
        <v/>
      </c>
      <c r="M2038" s="29">
        <v>30116</v>
      </c>
      <c r="O2038" s="33" t="str">
        <f>IF(ISBLANK(N2039),"",Long3[[#This Row],[Adj Close]]/N2039-1)</f>
        <v/>
      </c>
      <c r="AK2038" s="29">
        <v>30116</v>
      </c>
      <c r="AM2038" s="33" t="str">
        <f>IF(ISBLANK(AL2039),"",Short2[[#This Row],[Adj Close]]/AL2039-1)</f>
        <v/>
      </c>
    </row>
    <row r="2039" spans="1:39" x14ac:dyDescent="0.25">
      <c r="A2039" s="37">
        <v>30109</v>
      </c>
      <c r="B2039" s="39">
        <v>111.239998</v>
      </c>
      <c r="C2039" s="36">
        <f>IF(ISBLANK(B2040), "", GSPC[[#This Row],[Adj Close]]/B2040-1)</f>
        <v>1.0446017274812203E-2</v>
      </c>
      <c r="D2039" s="37">
        <v>30109</v>
      </c>
      <c r="E2039"/>
      <c r="F2039" s="36" t="str">
        <f>IF(ISBLANK(E2040), "", Long0[[#This Row],[Adj Close]]/E2040-1)</f>
        <v/>
      </c>
      <c r="M2039" s="29">
        <v>30109</v>
      </c>
      <c r="O2039" s="33" t="str">
        <f>IF(ISBLANK(N2040),"",Long3[[#This Row],[Adj Close]]/N2040-1)</f>
        <v/>
      </c>
      <c r="AK2039" s="29">
        <v>30109</v>
      </c>
      <c r="AM2039" s="33" t="str">
        <f>IF(ISBLANK(AL2040),"",Short2[[#This Row],[Adj Close]]/AL2040-1)</f>
        <v/>
      </c>
    </row>
    <row r="2040" spans="1:39" x14ac:dyDescent="0.25">
      <c r="A2040" s="37">
        <v>30102</v>
      </c>
      <c r="B2040" s="39">
        <v>110.089996</v>
      </c>
      <c r="C2040" s="36">
        <f>IF(ISBLANK(B2041), "", GSPC[[#This Row],[Adj Close]]/B2041-1)</f>
        <v>-1.599929431531899E-2</v>
      </c>
      <c r="D2040" s="37">
        <v>30102</v>
      </c>
      <c r="E2040"/>
      <c r="F2040" s="36" t="str">
        <f>IF(ISBLANK(E2041), "", Long0[[#This Row],[Adj Close]]/E2041-1)</f>
        <v/>
      </c>
      <c r="M2040" s="29">
        <v>30102</v>
      </c>
      <c r="O2040" s="33" t="str">
        <f>IF(ISBLANK(N2041),"",Long3[[#This Row],[Adj Close]]/N2041-1)</f>
        <v/>
      </c>
      <c r="AK2040" s="29">
        <v>30102</v>
      </c>
      <c r="AM2040" s="33" t="str">
        <f>IF(ISBLANK(AL2041),"",Short2[[#This Row],[Adj Close]]/AL2041-1)</f>
        <v/>
      </c>
    </row>
    <row r="2041" spans="1:39" x14ac:dyDescent="0.25">
      <c r="A2041" s="37">
        <v>30095</v>
      </c>
      <c r="B2041" s="39">
        <v>111.879997</v>
      </c>
      <c r="C2041" s="36">
        <f>IF(ISBLANK(B2042), "", GSPC[[#This Row],[Adj Close]]/B2042-1)</f>
        <v>-2.6198990566620117E-2</v>
      </c>
      <c r="D2041" s="37">
        <v>30095</v>
      </c>
      <c r="E2041"/>
      <c r="F2041" s="36" t="str">
        <f>IF(ISBLANK(E2042), "", Long0[[#This Row],[Adj Close]]/E2042-1)</f>
        <v/>
      </c>
      <c r="M2041" s="29">
        <v>30095</v>
      </c>
      <c r="O2041" s="33" t="str">
        <f>IF(ISBLANK(N2042),"",Long3[[#This Row],[Adj Close]]/N2042-1)</f>
        <v/>
      </c>
      <c r="AK2041" s="29">
        <v>30095</v>
      </c>
      <c r="AM2041" s="33" t="str">
        <f>IF(ISBLANK(AL2042),"",Short2[[#This Row],[Adj Close]]/AL2042-1)</f>
        <v/>
      </c>
    </row>
    <row r="2042" spans="1:39" x14ac:dyDescent="0.25">
      <c r="A2042" s="37">
        <v>30088</v>
      </c>
      <c r="B2042" s="39">
        <v>114.889999</v>
      </c>
      <c r="C2042" s="36">
        <f>IF(ISBLANK(B2043), "", GSPC[[#This Row],[Adj Close]]/B2043-1)</f>
        <v>-2.6438462394060447E-2</v>
      </c>
      <c r="D2042" s="37">
        <v>30088</v>
      </c>
      <c r="E2042"/>
      <c r="F2042" s="36" t="str">
        <f>IF(ISBLANK(E2043), "", Long0[[#This Row],[Adj Close]]/E2043-1)</f>
        <v/>
      </c>
      <c r="M2042" s="29">
        <v>30088</v>
      </c>
      <c r="O2042" s="33" t="str">
        <f>IF(ISBLANK(N2043),"",Long3[[#This Row],[Adj Close]]/N2043-1)</f>
        <v/>
      </c>
      <c r="AK2042" s="29">
        <v>30088</v>
      </c>
      <c r="AM2042" s="33" t="str">
        <f>IF(ISBLANK(AL2043),"",Short2[[#This Row],[Adj Close]]/AL2043-1)</f>
        <v/>
      </c>
    </row>
    <row r="2043" spans="1:39" x14ac:dyDescent="0.25">
      <c r="A2043" s="37">
        <v>30081</v>
      </c>
      <c r="B2043" s="39">
        <v>118.010002</v>
      </c>
      <c r="C2043" s="36">
        <f>IF(ISBLANK(B2044), "", GSPC[[#This Row],[Adj Close]]/B2044-1)</f>
        <v>-1.2220632692553468E-2</v>
      </c>
      <c r="D2043" s="37">
        <v>30081</v>
      </c>
      <c r="E2043"/>
      <c r="F2043" s="36" t="str">
        <f>IF(ISBLANK(E2044), "", Long0[[#This Row],[Adj Close]]/E2044-1)</f>
        <v/>
      </c>
      <c r="M2043" s="29">
        <v>30081</v>
      </c>
      <c r="O2043" s="33" t="str">
        <f>IF(ISBLANK(N2044),"",Long3[[#This Row],[Adj Close]]/N2044-1)</f>
        <v/>
      </c>
      <c r="AK2043" s="29">
        <v>30081</v>
      </c>
      <c r="AM2043" s="33" t="str">
        <f>IF(ISBLANK(AL2044),"",Short2[[#This Row],[Adj Close]]/AL2044-1)</f>
        <v/>
      </c>
    </row>
    <row r="2044" spans="1:39" x14ac:dyDescent="0.25">
      <c r="A2044" s="37">
        <v>30074</v>
      </c>
      <c r="B2044" s="39">
        <v>119.470001</v>
      </c>
      <c r="C2044" s="36">
        <f>IF(ISBLANK(B2045), "", GSPC[[#This Row],[Adj Close]]/B2045-1)</f>
        <v>2.6021976536894753E-2</v>
      </c>
      <c r="D2044" s="37">
        <v>30074</v>
      </c>
      <c r="E2044"/>
      <c r="F2044" s="36" t="str">
        <f>IF(ISBLANK(E2045), "", Long0[[#This Row],[Adj Close]]/E2045-1)</f>
        <v/>
      </c>
      <c r="M2044" s="29">
        <v>30074</v>
      </c>
      <c r="O2044" s="33" t="str">
        <f>IF(ISBLANK(N2045),"",Long3[[#This Row],[Adj Close]]/N2045-1)</f>
        <v/>
      </c>
      <c r="AK2044" s="29">
        <v>30074</v>
      </c>
      <c r="AM2044" s="33" t="str">
        <f>IF(ISBLANK(AL2045),"",Short2[[#This Row],[Adj Close]]/AL2045-1)</f>
        <v/>
      </c>
    </row>
    <row r="2045" spans="1:39" x14ac:dyDescent="0.25">
      <c r="A2045" s="37">
        <v>30067</v>
      </c>
      <c r="B2045" s="39">
        <v>116.44000200000001</v>
      </c>
      <c r="C2045" s="36">
        <f>IF(ISBLANK(B2046), "", GSPC[[#This Row],[Adj Close]]/B2046-1)</f>
        <v>-1.8543467789476242E-2</v>
      </c>
      <c r="D2045" s="37">
        <v>30067</v>
      </c>
      <c r="E2045"/>
      <c r="F2045" s="36" t="str">
        <f>IF(ISBLANK(E2046), "", Long0[[#This Row],[Adj Close]]/E2046-1)</f>
        <v/>
      </c>
      <c r="M2045" s="29">
        <v>30067</v>
      </c>
      <c r="O2045" s="33" t="str">
        <f>IF(ISBLANK(N2046),"",Long3[[#This Row],[Adj Close]]/N2046-1)</f>
        <v/>
      </c>
      <c r="AK2045" s="29">
        <v>30067</v>
      </c>
      <c r="AM2045" s="33" t="str">
        <f>IF(ISBLANK(AL2046),"",Short2[[#This Row],[Adj Close]]/AL2046-1)</f>
        <v/>
      </c>
    </row>
    <row r="2046" spans="1:39" x14ac:dyDescent="0.25">
      <c r="A2046" s="37">
        <v>30060</v>
      </c>
      <c r="B2046" s="39">
        <v>118.639999</v>
      </c>
      <c r="C2046" s="36">
        <f>IF(ISBLANK(B2047), "", GSPC[[#This Row],[Adj Close]]/B2047-1)</f>
        <v>1.5666475741229036E-2</v>
      </c>
      <c r="D2046" s="37">
        <v>30060</v>
      </c>
      <c r="E2046"/>
      <c r="F2046" s="36" t="str">
        <f>IF(ISBLANK(E2047), "", Long0[[#This Row],[Adj Close]]/E2047-1)</f>
        <v/>
      </c>
      <c r="M2046" s="29">
        <v>30060</v>
      </c>
      <c r="O2046" s="33" t="str">
        <f>IF(ISBLANK(N2047),"",Long3[[#This Row],[Adj Close]]/N2047-1)</f>
        <v/>
      </c>
      <c r="AK2046" s="29">
        <v>30060</v>
      </c>
      <c r="AM2046" s="33" t="str">
        <f>IF(ISBLANK(AL2047),"",Short2[[#This Row],[Adj Close]]/AL2047-1)</f>
        <v/>
      </c>
    </row>
    <row r="2047" spans="1:39" x14ac:dyDescent="0.25">
      <c r="A2047" s="37">
        <v>30053</v>
      </c>
      <c r="B2047" s="39">
        <v>116.80999799999999</v>
      </c>
      <c r="C2047" s="36">
        <f>IF(ISBLANK(B2048), "", GSPC[[#This Row],[Adj Close]]/B2048-1)</f>
        <v>5.0765530452885343E-3</v>
      </c>
      <c r="D2047" s="37">
        <v>30053</v>
      </c>
      <c r="E2047"/>
      <c r="F2047" s="36" t="str">
        <f>IF(ISBLANK(E2048), "", Long0[[#This Row],[Adj Close]]/E2048-1)</f>
        <v/>
      </c>
      <c r="M2047" s="29">
        <v>30053</v>
      </c>
      <c r="O2047" s="33" t="str">
        <f>IF(ISBLANK(N2048),"",Long3[[#This Row],[Adj Close]]/N2048-1)</f>
        <v/>
      </c>
      <c r="AK2047" s="29">
        <v>30053</v>
      </c>
      <c r="AM2047" s="33" t="str">
        <f>IF(ISBLANK(AL2048),"",Short2[[#This Row],[Adj Close]]/AL2048-1)</f>
        <v/>
      </c>
    </row>
    <row r="2048" spans="1:39" x14ac:dyDescent="0.25">
      <c r="A2048" s="37">
        <v>30046</v>
      </c>
      <c r="B2048" s="39">
        <v>116.220001</v>
      </c>
      <c r="C2048" s="36">
        <f>IF(ISBLANK(B2049), "", GSPC[[#This Row],[Adj Close]]/B2049-1)</f>
        <v>9.5552290769138626E-3</v>
      </c>
      <c r="D2048" s="37">
        <v>30046</v>
      </c>
      <c r="E2048"/>
      <c r="F2048" s="36" t="str">
        <f>IF(ISBLANK(E2049), "", Long0[[#This Row],[Adj Close]]/E2049-1)</f>
        <v/>
      </c>
      <c r="M2048" s="29">
        <v>30046</v>
      </c>
      <c r="O2048" s="33" t="str">
        <f>IF(ISBLANK(N2049),"",Long3[[#This Row],[Adj Close]]/N2049-1)</f>
        <v/>
      </c>
      <c r="AK2048" s="29">
        <v>30046</v>
      </c>
      <c r="AM2048" s="33" t="str">
        <f>IF(ISBLANK(AL2049),"",Short2[[#This Row],[Adj Close]]/AL2049-1)</f>
        <v/>
      </c>
    </row>
    <row r="2049" spans="1:39" x14ac:dyDescent="0.25">
      <c r="A2049" s="37">
        <v>30039</v>
      </c>
      <c r="B2049" s="39">
        <v>115.120003</v>
      </c>
      <c r="C2049" s="36">
        <f>IF(ISBLANK(B2050), "", GSPC[[#This Row],[Adj Close]]/B2050-1)</f>
        <v>2.8408084180666648E-2</v>
      </c>
      <c r="D2049" s="37">
        <v>30039</v>
      </c>
      <c r="E2049"/>
      <c r="F2049" s="36" t="str">
        <f>IF(ISBLANK(E2050), "", Long0[[#This Row],[Adj Close]]/E2050-1)</f>
        <v/>
      </c>
      <c r="M2049" s="29">
        <v>30039</v>
      </c>
      <c r="O2049" s="33" t="str">
        <f>IF(ISBLANK(N2050),"",Long3[[#This Row],[Adj Close]]/N2050-1)</f>
        <v/>
      </c>
      <c r="AK2049" s="29">
        <v>30039</v>
      </c>
      <c r="AM2049" s="33" t="str">
        <f>IF(ISBLANK(AL2050),"",Short2[[#This Row],[Adj Close]]/AL2050-1)</f>
        <v/>
      </c>
    </row>
    <row r="2050" spans="1:39" x14ac:dyDescent="0.25">
      <c r="A2050" s="37">
        <v>30032</v>
      </c>
      <c r="B2050" s="39">
        <v>111.94000200000001</v>
      </c>
      <c r="C2050" s="36">
        <f>IF(ISBLANK(B2051), "", GSPC[[#This Row],[Adj Close]]/B2051-1)</f>
        <v>1.2024238206091331E-2</v>
      </c>
      <c r="D2050" s="37">
        <v>30032</v>
      </c>
      <c r="E2050"/>
      <c r="F2050" s="36" t="str">
        <f>IF(ISBLANK(E2051), "", Long0[[#This Row],[Adj Close]]/E2051-1)</f>
        <v/>
      </c>
      <c r="M2050" s="29">
        <v>30032</v>
      </c>
      <c r="O2050" s="33" t="str">
        <f>IF(ISBLANK(N2051),"",Long3[[#This Row],[Adj Close]]/N2051-1)</f>
        <v/>
      </c>
      <c r="AK2050" s="29">
        <v>30032</v>
      </c>
      <c r="AM2050" s="33" t="str">
        <f>IF(ISBLANK(AL2051),"",Short2[[#This Row],[Adj Close]]/AL2051-1)</f>
        <v/>
      </c>
    </row>
    <row r="2051" spans="1:39" x14ac:dyDescent="0.25">
      <c r="A2051" s="37">
        <v>30025</v>
      </c>
      <c r="B2051" s="39">
        <v>110.610001</v>
      </c>
      <c r="C2051" s="36">
        <f>IF(ISBLANK(B2052), "", GSPC[[#This Row],[Adj Close]]/B2052-1)</f>
        <v>1.8414510464832778E-2</v>
      </c>
      <c r="D2051" s="37">
        <v>30025</v>
      </c>
      <c r="E2051"/>
      <c r="F2051" s="36" t="str">
        <f>IF(ISBLANK(E2052), "", Long0[[#This Row],[Adj Close]]/E2052-1)</f>
        <v/>
      </c>
      <c r="M2051" s="29">
        <v>30025</v>
      </c>
      <c r="O2051" s="33" t="str">
        <f>IF(ISBLANK(N2052),"",Long3[[#This Row],[Adj Close]]/N2052-1)</f>
        <v/>
      </c>
      <c r="AK2051" s="29">
        <v>30025</v>
      </c>
      <c r="AM2051" s="33" t="str">
        <f>IF(ISBLANK(AL2052),"",Short2[[#This Row],[Adj Close]]/AL2052-1)</f>
        <v/>
      </c>
    </row>
    <row r="2052" spans="1:39" x14ac:dyDescent="0.25">
      <c r="A2052" s="37">
        <v>30018</v>
      </c>
      <c r="B2052" s="39">
        <v>108.610001</v>
      </c>
      <c r="C2052" s="36">
        <f>IF(ISBLANK(B2053), "", GSPC[[#This Row],[Adj Close]]/B2053-1)</f>
        <v>-6.6763766847037775E-3</v>
      </c>
      <c r="D2052" s="37">
        <v>30018</v>
      </c>
      <c r="E2052"/>
      <c r="F2052" s="36" t="str">
        <f>IF(ISBLANK(E2053), "", Long0[[#This Row],[Adj Close]]/E2053-1)</f>
        <v/>
      </c>
      <c r="M2052" s="29">
        <v>30018</v>
      </c>
      <c r="O2052" s="33" t="str">
        <f>IF(ISBLANK(N2053),"",Long3[[#This Row],[Adj Close]]/N2053-1)</f>
        <v/>
      </c>
      <c r="AK2052" s="29">
        <v>30018</v>
      </c>
      <c r="AM2052" s="33" t="str">
        <f>IF(ISBLANK(AL2053),"",Short2[[#This Row],[Adj Close]]/AL2053-1)</f>
        <v/>
      </c>
    </row>
    <row r="2053" spans="1:39" x14ac:dyDescent="0.25">
      <c r="A2053" s="37">
        <v>30011</v>
      </c>
      <c r="B2053" s="39">
        <v>109.339996</v>
      </c>
      <c r="C2053" s="36">
        <f>IF(ISBLANK(B2054), "", GSPC[[#This Row],[Adj Close]]/B2054-1)</f>
        <v>-3.3330430259654875E-2</v>
      </c>
      <c r="D2053" s="37">
        <v>30011</v>
      </c>
      <c r="E2053"/>
      <c r="F2053" s="36" t="str">
        <f>IF(ISBLANK(E2054), "", Long0[[#This Row],[Adj Close]]/E2054-1)</f>
        <v/>
      </c>
      <c r="M2053" s="29">
        <v>30011</v>
      </c>
      <c r="O2053" s="33" t="str">
        <f>IF(ISBLANK(N2054),"",Long3[[#This Row],[Adj Close]]/N2054-1)</f>
        <v/>
      </c>
      <c r="AK2053" s="29">
        <v>30011</v>
      </c>
      <c r="AM2053" s="33" t="str">
        <f>IF(ISBLANK(AL2054),"",Short2[[#This Row],[Adj Close]]/AL2054-1)</f>
        <v/>
      </c>
    </row>
    <row r="2054" spans="1:39" x14ac:dyDescent="0.25">
      <c r="A2054" s="37">
        <v>30004</v>
      </c>
      <c r="B2054" s="39">
        <v>113.110001</v>
      </c>
      <c r="C2054" s="36">
        <f>IF(ISBLANK(B2055), "", GSPC[[#This Row],[Adj Close]]/B2055-1)</f>
        <v>-9.7155978650798058E-4</v>
      </c>
      <c r="D2054" s="37">
        <v>30004</v>
      </c>
      <c r="E2054"/>
      <c r="F2054" s="36" t="str">
        <f>IF(ISBLANK(E2055), "", Long0[[#This Row],[Adj Close]]/E2055-1)</f>
        <v/>
      </c>
      <c r="M2054" s="29">
        <v>30004</v>
      </c>
      <c r="O2054" s="33" t="str">
        <f>IF(ISBLANK(N2055),"",Long3[[#This Row],[Adj Close]]/N2055-1)</f>
        <v/>
      </c>
      <c r="AK2054" s="29">
        <v>30004</v>
      </c>
      <c r="AM2054" s="33" t="str">
        <f>IF(ISBLANK(AL2055),"",Short2[[#This Row],[Adj Close]]/AL2055-1)</f>
        <v/>
      </c>
    </row>
    <row r="2055" spans="1:39" x14ac:dyDescent="0.25">
      <c r="A2055" s="37">
        <v>29997</v>
      </c>
      <c r="B2055" s="39">
        <v>113.220001</v>
      </c>
      <c r="C2055" s="36">
        <f>IF(ISBLANK(B2056), "", GSPC[[#This Row],[Adj Close]]/B2056-1)</f>
        <v>-1.0141598447497846E-2</v>
      </c>
      <c r="D2055" s="37">
        <v>29997</v>
      </c>
      <c r="E2055"/>
      <c r="F2055" s="36" t="str">
        <f>IF(ISBLANK(E2056), "", Long0[[#This Row],[Adj Close]]/E2056-1)</f>
        <v/>
      </c>
      <c r="M2055" s="29">
        <v>29997</v>
      </c>
      <c r="O2055" s="33" t="str">
        <f>IF(ISBLANK(N2056),"",Long3[[#This Row],[Adj Close]]/N2056-1)</f>
        <v/>
      </c>
      <c r="AK2055" s="29">
        <v>29997</v>
      </c>
      <c r="AM2055" s="33" t="str">
        <f>IF(ISBLANK(AL2056),"",Short2[[#This Row],[Adj Close]]/AL2056-1)</f>
        <v/>
      </c>
    </row>
    <row r="2056" spans="1:39" x14ac:dyDescent="0.25">
      <c r="A2056" s="37">
        <v>29990</v>
      </c>
      <c r="B2056" s="39">
        <v>114.379997</v>
      </c>
      <c r="C2056" s="36">
        <f>IF(ISBLANK(B2057), "", GSPC[[#This Row],[Adj Close]]/B2057-1)</f>
        <v>-2.4560847269983865E-2</v>
      </c>
      <c r="D2056" s="37">
        <v>29990</v>
      </c>
      <c r="E2056"/>
      <c r="F2056" s="36" t="str">
        <f>IF(ISBLANK(E2057), "", Long0[[#This Row],[Adj Close]]/E2057-1)</f>
        <v/>
      </c>
      <c r="M2056" s="29">
        <v>29990</v>
      </c>
      <c r="O2056" s="33" t="str">
        <f>IF(ISBLANK(N2057),"",Long3[[#This Row],[Adj Close]]/N2057-1)</f>
        <v/>
      </c>
      <c r="AK2056" s="29">
        <v>29990</v>
      </c>
      <c r="AM2056" s="33" t="str">
        <f>IF(ISBLANK(AL2057),"",Short2[[#This Row],[Adj Close]]/AL2057-1)</f>
        <v/>
      </c>
    </row>
    <row r="2057" spans="1:39" x14ac:dyDescent="0.25">
      <c r="A2057" s="37">
        <v>29983</v>
      </c>
      <c r="B2057" s="39">
        <v>117.260002</v>
      </c>
      <c r="C2057" s="36">
        <f>IF(ISBLANK(B2058), "", GSPC[[#This Row],[Adj Close]]/B2058-1)</f>
        <v>-2.6079733786050885E-2</v>
      </c>
      <c r="D2057" s="37">
        <v>29983</v>
      </c>
      <c r="E2057"/>
      <c r="F2057" s="36" t="str">
        <f>IF(ISBLANK(E2058), "", Long0[[#This Row],[Adj Close]]/E2058-1)</f>
        <v/>
      </c>
      <c r="M2057" s="29">
        <v>29983</v>
      </c>
      <c r="O2057" s="33" t="str">
        <f>IF(ISBLANK(N2058),"",Long3[[#This Row],[Adj Close]]/N2058-1)</f>
        <v/>
      </c>
      <c r="AK2057" s="29">
        <v>29983</v>
      </c>
      <c r="AM2057" s="33" t="str">
        <f>IF(ISBLANK(AL2058),"",Short2[[#This Row],[Adj Close]]/AL2058-1)</f>
        <v/>
      </c>
    </row>
    <row r="2058" spans="1:39" x14ac:dyDescent="0.25">
      <c r="A2058" s="37">
        <v>29976</v>
      </c>
      <c r="B2058" s="39">
        <v>120.400002</v>
      </c>
      <c r="C2058" s="36">
        <f>IF(ISBLANK(B2059), "", GSPC[[#This Row],[Adj Close]]/B2059-1)</f>
        <v>4.3508451469278508E-2</v>
      </c>
      <c r="D2058" s="37">
        <v>29976</v>
      </c>
      <c r="E2058"/>
      <c r="F2058" s="36" t="str">
        <f>IF(ISBLANK(E2059), "", Long0[[#This Row],[Adj Close]]/E2059-1)</f>
        <v/>
      </c>
      <c r="M2058" s="29">
        <v>29976</v>
      </c>
      <c r="O2058" s="33" t="str">
        <f>IF(ISBLANK(N2059),"",Long3[[#This Row],[Adj Close]]/N2059-1)</f>
        <v/>
      </c>
      <c r="AK2058" s="29">
        <v>29976</v>
      </c>
      <c r="AM2058" s="33" t="str">
        <f>IF(ISBLANK(AL2059),"",Short2[[#This Row],[Adj Close]]/AL2059-1)</f>
        <v/>
      </c>
    </row>
    <row r="2059" spans="1:39" x14ac:dyDescent="0.25">
      <c r="A2059" s="37">
        <v>29969</v>
      </c>
      <c r="B2059" s="39">
        <v>115.379997</v>
      </c>
      <c r="C2059" s="36">
        <f>IF(ISBLANK(B2060), "", GSPC[[#This Row],[Adj Close]]/B2060-1)</f>
        <v>-8.1664659474517398E-3</v>
      </c>
      <c r="D2059" s="37">
        <v>29969</v>
      </c>
      <c r="E2059"/>
      <c r="F2059" s="36" t="str">
        <f>IF(ISBLANK(E2060), "", Long0[[#This Row],[Adj Close]]/E2060-1)</f>
        <v/>
      </c>
      <c r="M2059" s="29">
        <v>29969</v>
      </c>
      <c r="O2059" s="33" t="str">
        <f>IF(ISBLANK(N2060),"",Long3[[#This Row],[Adj Close]]/N2060-1)</f>
        <v/>
      </c>
      <c r="AK2059" s="29">
        <v>29969</v>
      </c>
      <c r="AM2059" s="33" t="str">
        <f>IF(ISBLANK(AL2060),"",Short2[[#This Row],[Adj Close]]/AL2060-1)</f>
        <v/>
      </c>
    </row>
    <row r="2060" spans="1:39" x14ac:dyDescent="0.25">
      <c r="A2060" s="37">
        <v>29962</v>
      </c>
      <c r="B2060" s="39">
        <v>116.33000199999999</v>
      </c>
      <c r="C2060" s="36">
        <f>IF(ISBLANK(B2061), "", GSPC[[#This Row],[Adj Close]]/B2061-1)</f>
        <v>-2.6934344786256559E-2</v>
      </c>
      <c r="D2060" s="37">
        <v>29962</v>
      </c>
      <c r="E2060"/>
      <c r="F2060" s="36" t="str">
        <f>IF(ISBLANK(E2061), "", Long0[[#This Row],[Adj Close]]/E2061-1)</f>
        <v/>
      </c>
      <c r="M2060" s="29">
        <v>29962</v>
      </c>
      <c r="O2060" s="33" t="str">
        <f>IF(ISBLANK(N2061),"",Long3[[#This Row],[Adj Close]]/N2061-1)</f>
        <v/>
      </c>
      <c r="AK2060" s="29">
        <v>29962</v>
      </c>
      <c r="AM2060" s="33" t="str">
        <f>IF(ISBLANK(AL2061),"",Short2[[#This Row],[Adj Close]]/AL2061-1)</f>
        <v/>
      </c>
    </row>
    <row r="2061" spans="1:39" x14ac:dyDescent="0.25">
      <c r="A2061" s="37">
        <v>29955</v>
      </c>
      <c r="B2061" s="39">
        <v>119.550003</v>
      </c>
      <c r="C2061" s="36">
        <f>IF(ISBLANK(B2062), "", GSPC[[#This Row],[Adj Close]]/B2062-1)</f>
        <v>-2.4479803562305946E-2</v>
      </c>
      <c r="D2061" s="37">
        <v>29955</v>
      </c>
      <c r="E2061"/>
      <c r="F2061" s="36" t="str">
        <f>IF(ISBLANK(E2062), "", Long0[[#This Row],[Adj Close]]/E2062-1)</f>
        <v/>
      </c>
      <c r="M2061" s="29">
        <v>29955</v>
      </c>
      <c r="O2061" s="33" t="str">
        <f>IF(ISBLANK(N2062),"",Long3[[#This Row],[Adj Close]]/N2062-1)</f>
        <v/>
      </c>
      <c r="AK2061" s="29">
        <v>29955</v>
      </c>
      <c r="AM2061" s="33" t="str">
        <f>IF(ISBLANK(AL2062),"",Short2[[#This Row],[Adj Close]]/AL2062-1)</f>
        <v/>
      </c>
    </row>
    <row r="2062" spans="1:39" x14ac:dyDescent="0.25">
      <c r="A2062" s="37">
        <v>29948</v>
      </c>
      <c r="B2062" s="39">
        <v>122.550003</v>
      </c>
      <c r="C2062" s="36">
        <f>IF(ISBLANK(B2063), "", GSPC[[#This Row],[Adj Close]]/B2063-1)</f>
        <v>8.1622326737251782E-5</v>
      </c>
      <c r="D2062" s="37">
        <v>29948</v>
      </c>
      <c r="E2062"/>
      <c r="F2062" s="36" t="str">
        <f>IF(ISBLANK(E2063), "", Long0[[#This Row],[Adj Close]]/E2063-1)</f>
        <v/>
      </c>
      <c r="M2062" s="29">
        <v>29948</v>
      </c>
      <c r="O2062" s="33" t="str">
        <f>IF(ISBLANK(N2063),"",Long3[[#This Row],[Adj Close]]/N2063-1)</f>
        <v/>
      </c>
      <c r="AK2062" s="29">
        <v>29948</v>
      </c>
      <c r="AM2062" s="33" t="str">
        <f>IF(ISBLANK(AL2063),"",Short2[[#This Row],[Adj Close]]/AL2063-1)</f>
        <v/>
      </c>
    </row>
    <row r="2063" spans="1:39" x14ac:dyDescent="0.25">
      <c r="A2063" s="37">
        <v>29941</v>
      </c>
      <c r="B2063" s="39">
        <v>122.540001</v>
      </c>
      <c r="C2063" s="36">
        <f>IF(ISBLANK(B2064), "", GSPC[[#This Row],[Adj Close]]/B2064-1)</f>
        <v>-1.1774185483870991E-2</v>
      </c>
      <c r="D2063" s="37">
        <v>29941</v>
      </c>
      <c r="E2063"/>
      <c r="F2063" s="36" t="str">
        <f>IF(ISBLANK(E2064), "", Long0[[#This Row],[Adj Close]]/E2064-1)</f>
        <v/>
      </c>
      <c r="M2063" s="29">
        <v>29941</v>
      </c>
      <c r="O2063" s="33" t="str">
        <f>IF(ISBLANK(N2064),"",Long3[[#This Row],[Adj Close]]/N2064-1)</f>
        <v/>
      </c>
      <c r="AK2063" s="29">
        <v>29941</v>
      </c>
      <c r="AM2063" s="33" t="str">
        <f>IF(ISBLANK(AL2064),"",Short2[[#This Row],[Adj Close]]/AL2064-1)</f>
        <v/>
      </c>
    </row>
    <row r="2064" spans="1:39" x14ac:dyDescent="0.25">
      <c r="A2064" s="37">
        <v>29934</v>
      </c>
      <c r="B2064" s="39">
        <v>124</v>
      </c>
      <c r="C2064" s="36">
        <f>IF(ISBLANK(B2065), "", GSPC[[#This Row],[Adj Close]]/B2065-1)</f>
        <v>-7.4441687344913854E-3</v>
      </c>
      <c r="D2064" s="37">
        <v>29934</v>
      </c>
      <c r="E2064"/>
      <c r="F2064" s="36" t="str">
        <f>IF(ISBLANK(E2065), "", Long0[[#This Row],[Adj Close]]/E2065-1)</f>
        <v/>
      </c>
      <c r="M2064" s="29">
        <v>29934</v>
      </c>
      <c r="O2064" s="33" t="str">
        <f>IF(ISBLANK(N2065),"",Long3[[#This Row],[Adj Close]]/N2065-1)</f>
        <v/>
      </c>
      <c r="AK2064" s="29">
        <v>29934</v>
      </c>
      <c r="AM2064" s="33" t="str">
        <f>IF(ISBLANK(AL2065),"",Short2[[#This Row],[Adj Close]]/AL2065-1)</f>
        <v/>
      </c>
    </row>
    <row r="2065" spans="1:39" x14ac:dyDescent="0.25">
      <c r="A2065" s="37">
        <v>29927</v>
      </c>
      <c r="B2065" s="39">
        <v>124.93</v>
      </c>
      <c r="C2065" s="36">
        <f>IF(ISBLANK(B2066), "", GSPC[[#This Row],[Adj Close]]/B2066-1)</f>
        <v>-1.0533834776907391E-2</v>
      </c>
      <c r="D2065" s="37">
        <v>29927</v>
      </c>
      <c r="E2065"/>
      <c r="F2065" s="36" t="str">
        <f>IF(ISBLANK(E2066), "", Long0[[#This Row],[Adj Close]]/E2066-1)</f>
        <v/>
      </c>
      <c r="M2065" s="29">
        <v>29927</v>
      </c>
      <c r="O2065" s="33" t="str">
        <f>IF(ISBLANK(N2066),"",Long3[[#This Row],[Adj Close]]/N2066-1)</f>
        <v/>
      </c>
      <c r="AK2065" s="29">
        <v>29927</v>
      </c>
      <c r="AM2065" s="33" t="str">
        <f>IF(ISBLANK(AL2066),"",Short2[[#This Row],[Adj Close]]/AL2066-1)</f>
        <v/>
      </c>
    </row>
    <row r="2066" spans="1:39" x14ac:dyDescent="0.25">
      <c r="A2066" s="37">
        <v>29920</v>
      </c>
      <c r="B2066" s="39">
        <v>126.260002</v>
      </c>
      <c r="C2066" s="36">
        <f>IF(ISBLANK(B2067), "", GSPC[[#This Row],[Adj Close]]/B2067-1)</f>
        <v>9.3533139132884191E-3</v>
      </c>
      <c r="D2066" s="37">
        <v>29920</v>
      </c>
      <c r="E2066"/>
      <c r="F2066" s="36" t="str">
        <f>IF(ISBLANK(E2067), "", Long0[[#This Row],[Adj Close]]/E2067-1)</f>
        <v/>
      </c>
      <c r="M2066" s="29">
        <v>29920</v>
      </c>
      <c r="O2066" s="33" t="str">
        <f>IF(ISBLANK(N2067),"",Long3[[#This Row],[Adj Close]]/N2067-1)</f>
        <v/>
      </c>
      <c r="AK2066" s="29">
        <v>29920</v>
      </c>
      <c r="AM2066" s="33" t="str">
        <f>IF(ISBLANK(AL2067),"",Short2[[#This Row],[Adj Close]]/AL2067-1)</f>
        <v/>
      </c>
    </row>
    <row r="2067" spans="1:39" x14ac:dyDescent="0.25">
      <c r="A2067" s="37">
        <v>29913</v>
      </c>
      <c r="B2067" s="39">
        <v>125.089996</v>
      </c>
      <c r="C2067" s="36">
        <f>IF(ISBLANK(B2068), "", GSPC[[#This Row],[Adj Close]]/B2068-1)</f>
        <v>2.7770906480740321E-2</v>
      </c>
      <c r="D2067" s="37">
        <v>29913</v>
      </c>
      <c r="E2067"/>
      <c r="F2067" s="36" t="str">
        <f>IF(ISBLANK(E2068), "", Long0[[#This Row],[Adj Close]]/E2068-1)</f>
        <v/>
      </c>
      <c r="M2067" s="29">
        <v>29913</v>
      </c>
      <c r="O2067" s="33" t="str">
        <f>IF(ISBLANK(N2068),"",Long3[[#This Row],[Adj Close]]/N2068-1)</f>
        <v/>
      </c>
      <c r="AK2067" s="29">
        <v>29913</v>
      </c>
      <c r="AM2067" s="33" t="str">
        <f>IF(ISBLANK(AL2068),"",Short2[[#This Row],[Adj Close]]/AL2068-1)</f>
        <v/>
      </c>
    </row>
    <row r="2068" spans="1:39" x14ac:dyDescent="0.25">
      <c r="A2068" s="37">
        <v>29906</v>
      </c>
      <c r="B2068" s="39">
        <v>121.709999</v>
      </c>
      <c r="C2068" s="36">
        <f>IF(ISBLANK(B2069), "", GSPC[[#This Row],[Adj Close]]/B2069-1)</f>
        <v>3.2876634057310561E-4</v>
      </c>
      <c r="D2068" s="37">
        <v>29906</v>
      </c>
      <c r="E2068"/>
      <c r="F2068" s="36" t="str">
        <f>IF(ISBLANK(E2069), "", Long0[[#This Row],[Adj Close]]/E2069-1)</f>
        <v/>
      </c>
      <c r="M2068" s="29">
        <v>29906</v>
      </c>
      <c r="O2068" s="33" t="str">
        <f>IF(ISBLANK(N2069),"",Long3[[#This Row],[Adj Close]]/N2069-1)</f>
        <v/>
      </c>
      <c r="AK2068" s="29">
        <v>29906</v>
      </c>
      <c r="AM2068" s="33" t="str">
        <f>IF(ISBLANK(AL2069),"",Short2[[#This Row],[Adj Close]]/AL2069-1)</f>
        <v/>
      </c>
    </row>
    <row r="2069" spans="1:39" x14ac:dyDescent="0.25">
      <c r="A2069" s="37">
        <v>29899</v>
      </c>
      <c r="B2069" s="39">
        <v>121.66999800000001</v>
      </c>
      <c r="C2069" s="36">
        <f>IF(ISBLANK(B2070), "", GSPC[[#This Row],[Adj Close]]/B2070-1)</f>
        <v>-8.1519525255067116E-3</v>
      </c>
      <c r="D2069" s="37">
        <v>29899</v>
      </c>
      <c r="E2069"/>
      <c r="F2069" s="36" t="str">
        <f>IF(ISBLANK(E2070), "", Long0[[#This Row],[Adj Close]]/E2070-1)</f>
        <v/>
      </c>
      <c r="M2069" s="29">
        <v>29899</v>
      </c>
      <c r="O2069" s="33" t="str">
        <f>IF(ISBLANK(N2070),"",Long3[[#This Row],[Adj Close]]/N2070-1)</f>
        <v/>
      </c>
      <c r="AK2069" s="29">
        <v>29899</v>
      </c>
      <c r="AM2069" s="33" t="str">
        <f>IF(ISBLANK(AL2070),"",Short2[[#This Row],[Adj Close]]/AL2070-1)</f>
        <v/>
      </c>
    </row>
    <row r="2070" spans="1:39" x14ac:dyDescent="0.25">
      <c r="A2070" s="37">
        <v>29892</v>
      </c>
      <c r="B2070" s="39">
        <v>122.66999800000001</v>
      </c>
      <c r="C2070" s="36">
        <f>IF(ISBLANK(B2071), "", GSPC[[#This Row],[Adj Close]]/B2071-1)</f>
        <v>6.3992042530085502E-3</v>
      </c>
      <c r="D2070" s="37">
        <v>29892</v>
      </c>
      <c r="E2070"/>
      <c r="F2070" s="36" t="str">
        <f>IF(ISBLANK(E2071), "", Long0[[#This Row],[Adj Close]]/E2071-1)</f>
        <v/>
      </c>
      <c r="M2070" s="29">
        <v>29892</v>
      </c>
      <c r="O2070" s="33" t="str">
        <f>IF(ISBLANK(N2071),"",Long3[[#This Row],[Adj Close]]/N2071-1)</f>
        <v/>
      </c>
      <c r="AK2070" s="29">
        <v>29892</v>
      </c>
      <c r="AM2070" s="33" t="str">
        <f>IF(ISBLANK(AL2071),"",Short2[[#This Row],[Adj Close]]/AL2071-1)</f>
        <v/>
      </c>
    </row>
    <row r="2071" spans="1:39" x14ac:dyDescent="0.25">
      <c r="A2071" s="37">
        <v>29885</v>
      </c>
      <c r="B2071" s="39">
        <v>121.889999</v>
      </c>
      <c r="C2071" s="36">
        <f>IF(ISBLANK(B2072), "", GSPC[[#This Row],[Adj Close]]/B2072-1)</f>
        <v>2.7740312440814652E-2</v>
      </c>
      <c r="D2071" s="37">
        <v>29885</v>
      </c>
      <c r="E2071"/>
      <c r="F2071" s="36" t="str">
        <f>IF(ISBLANK(E2072), "", Long0[[#This Row],[Adj Close]]/E2072-1)</f>
        <v/>
      </c>
      <c r="M2071" s="29">
        <v>29885</v>
      </c>
      <c r="O2071" s="33" t="str">
        <f>IF(ISBLANK(N2072),"",Long3[[#This Row],[Adj Close]]/N2072-1)</f>
        <v/>
      </c>
      <c r="AK2071" s="29">
        <v>29885</v>
      </c>
      <c r="AM2071" s="33" t="str">
        <f>IF(ISBLANK(AL2072),"",Short2[[#This Row],[Adj Close]]/AL2072-1)</f>
        <v/>
      </c>
    </row>
    <row r="2072" spans="1:39" x14ac:dyDescent="0.25">
      <c r="A2072" s="37">
        <v>29878</v>
      </c>
      <c r="B2072" s="39">
        <v>118.599998</v>
      </c>
      <c r="C2072" s="36">
        <f>IF(ISBLANK(B2073), "", GSPC[[#This Row],[Adj Close]]/B2073-1)</f>
        <v>-4.9501131814730925E-3</v>
      </c>
      <c r="D2072" s="37">
        <v>29878</v>
      </c>
      <c r="E2072"/>
      <c r="F2072" s="36" t="str">
        <f>IF(ISBLANK(E2073), "", Long0[[#This Row],[Adj Close]]/E2073-1)</f>
        <v/>
      </c>
      <c r="M2072" s="29">
        <v>29878</v>
      </c>
      <c r="O2072" s="33" t="str">
        <f>IF(ISBLANK(N2073),"",Long3[[#This Row],[Adj Close]]/N2073-1)</f>
        <v/>
      </c>
      <c r="AK2072" s="29">
        <v>29878</v>
      </c>
      <c r="AM2072" s="33" t="str">
        <f>IF(ISBLANK(AL2073),"",Short2[[#This Row],[Adj Close]]/AL2073-1)</f>
        <v/>
      </c>
    </row>
    <row r="2073" spans="1:39" x14ac:dyDescent="0.25">
      <c r="A2073" s="37">
        <v>29871</v>
      </c>
      <c r="B2073" s="39">
        <v>119.19000200000001</v>
      </c>
      <c r="C2073" s="36">
        <f>IF(ISBLANK(B2074), "", GSPC[[#This Row],[Adj Close]]/B2074-1)</f>
        <v>-1.8608440146770766E-2</v>
      </c>
      <c r="D2073" s="37">
        <v>29871</v>
      </c>
      <c r="E2073"/>
      <c r="F2073" s="36" t="str">
        <f>IF(ISBLANK(E2074), "", Long0[[#This Row],[Adj Close]]/E2074-1)</f>
        <v/>
      </c>
      <c r="M2073" s="29">
        <v>29871</v>
      </c>
      <c r="O2073" s="33" t="str">
        <f>IF(ISBLANK(N2074),"",Long3[[#This Row],[Adj Close]]/N2074-1)</f>
        <v/>
      </c>
      <c r="AK2073" s="29">
        <v>29871</v>
      </c>
      <c r="AM2073" s="33" t="str">
        <f>IF(ISBLANK(AL2074),"",Short2[[#This Row],[Adj Close]]/AL2074-1)</f>
        <v/>
      </c>
    </row>
    <row r="2074" spans="1:39" x14ac:dyDescent="0.25">
      <c r="A2074" s="37">
        <v>29864</v>
      </c>
      <c r="B2074" s="39">
        <v>121.449997</v>
      </c>
      <c r="C2074" s="36">
        <f>IF(ISBLANK(B2075), "", GSPC[[#This Row],[Adj Close]]/B2075-1)</f>
        <v>1.7510019960539358E-2</v>
      </c>
      <c r="D2074" s="37">
        <v>29864</v>
      </c>
      <c r="E2074"/>
      <c r="F2074" s="36" t="str">
        <f>IF(ISBLANK(E2075), "", Long0[[#This Row],[Adj Close]]/E2075-1)</f>
        <v/>
      </c>
      <c r="M2074" s="29">
        <v>29864</v>
      </c>
      <c r="O2074" s="33" t="str">
        <f>IF(ISBLANK(N2075),"",Long3[[#This Row],[Adj Close]]/N2075-1)</f>
        <v/>
      </c>
      <c r="AK2074" s="29">
        <v>29864</v>
      </c>
      <c r="AM2074" s="33" t="str">
        <f>IF(ISBLANK(AL2075),"",Short2[[#This Row],[Adj Close]]/AL2075-1)</f>
        <v/>
      </c>
    </row>
    <row r="2075" spans="1:39" x14ac:dyDescent="0.25">
      <c r="A2075" s="37">
        <v>29857</v>
      </c>
      <c r="B2075" s="39">
        <v>119.360001</v>
      </c>
      <c r="C2075" s="36">
        <f>IF(ISBLANK(B2076), "", GSPC[[#This Row],[Adj Close]]/B2076-1)</f>
        <v>5.8437564736301129E-2</v>
      </c>
      <c r="D2075" s="37">
        <v>29857</v>
      </c>
      <c r="E2075"/>
      <c r="F2075" s="36" t="str">
        <f>IF(ISBLANK(E2076), "", Long0[[#This Row],[Adj Close]]/E2076-1)</f>
        <v/>
      </c>
      <c r="M2075" s="29">
        <v>29857</v>
      </c>
      <c r="O2075" s="33" t="str">
        <f>IF(ISBLANK(N2076),"",Long3[[#This Row],[Adj Close]]/N2076-1)</f>
        <v/>
      </c>
      <c r="AK2075" s="29">
        <v>29857</v>
      </c>
      <c r="AM2075" s="33" t="str">
        <f>IF(ISBLANK(AL2076),"",Short2[[#This Row],[Adj Close]]/AL2076-1)</f>
        <v/>
      </c>
    </row>
    <row r="2076" spans="1:39" x14ac:dyDescent="0.25">
      <c r="A2076" s="37">
        <v>29850</v>
      </c>
      <c r="B2076" s="39">
        <v>112.769997</v>
      </c>
      <c r="C2076" s="36">
        <f>IF(ISBLANK(B2077), "", GSPC[[#This Row],[Adj Close]]/B2077-1)</f>
        <v>-3.0018965594031166E-2</v>
      </c>
      <c r="D2076" s="37">
        <v>29850</v>
      </c>
      <c r="E2076"/>
      <c r="F2076" s="36" t="str">
        <f>IF(ISBLANK(E2077), "", Long0[[#This Row],[Adj Close]]/E2077-1)</f>
        <v/>
      </c>
      <c r="M2076" s="29">
        <v>29850</v>
      </c>
      <c r="O2076" s="33" t="str">
        <f>IF(ISBLANK(N2077),"",Long3[[#This Row],[Adj Close]]/N2077-1)</f>
        <v/>
      </c>
      <c r="AK2076" s="29">
        <v>29850</v>
      </c>
      <c r="AM2076" s="33" t="str">
        <f>IF(ISBLANK(AL2077),"",Short2[[#This Row],[Adj Close]]/AL2077-1)</f>
        <v/>
      </c>
    </row>
    <row r="2077" spans="1:39" x14ac:dyDescent="0.25">
      <c r="A2077" s="37">
        <v>29843</v>
      </c>
      <c r="B2077" s="39">
        <v>116.260002</v>
      </c>
      <c r="C2077" s="36">
        <f>IF(ISBLANK(B2078), "", GSPC[[#This Row],[Adj Close]]/B2078-1)</f>
        <v>-4.3993084088536416E-2</v>
      </c>
      <c r="D2077" s="37">
        <v>29843</v>
      </c>
      <c r="E2077"/>
      <c r="F2077" s="36" t="str">
        <f>IF(ISBLANK(E2078), "", Long0[[#This Row],[Adj Close]]/E2078-1)</f>
        <v/>
      </c>
      <c r="M2077" s="29">
        <v>29843</v>
      </c>
      <c r="O2077" s="33" t="str">
        <f>IF(ISBLANK(N2078),"",Long3[[#This Row],[Adj Close]]/N2078-1)</f>
        <v/>
      </c>
      <c r="AK2077" s="29">
        <v>29843</v>
      </c>
      <c r="AM2077" s="33" t="str">
        <f>IF(ISBLANK(AL2078),"",Short2[[#This Row],[Adj Close]]/AL2078-1)</f>
        <v/>
      </c>
    </row>
    <row r="2078" spans="1:39" x14ac:dyDescent="0.25">
      <c r="A2078" s="37">
        <v>29836</v>
      </c>
      <c r="B2078" s="39">
        <v>121.610001</v>
      </c>
      <c r="C2078" s="36">
        <f>IF(ISBLANK(B2079), "", GSPC[[#This Row],[Adj Close]]/B2079-1)</f>
        <v>1.2825859915049476E-2</v>
      </c>
      <c r="D2078" s="37">
        <v>29836</v>
      </c>
      <c r="E2078"/>
      <c r="F2078" s="36" t="str">
        <f>IF(ISBLANK(E2079), "", Long0[[#This Row],[Adj Close]]/E2079-1)</f>
        <v/>
      </c>
      <c r="M2078" s="29">
        <v>29836</v>
      </c>
      <c r="O2078" s="33" t="str">
        <f>IF(ISBLANK(N2079),"",Long3[[#This Row],[Adj Close]]/N2079-1)</f>
        <v/>
      </c>
      <c r="AK2078" s="29">
        <v>29836</v>
      </c>
      <c r="AM2078" s="33" t="str">
        <f>IF(ISBLANK(AL2079),"",Short2[[#This Row],[Adj Close]]/AL2079-1)</f>
        <v/>
      </c>
    </row>
    <row r="2079" spans="1:39" x14ac:dyDescent="0.25">
      <c r="A2079" s="37">
        <v>29829</v>
      </c>
      <c r="B2079" s="39">
        <v>120.07</v>
      </c>
      <c r="C2079" s="36">
        <f>IF(ISBLANK(B2080), "", GSPC[[#This Row],[Adj Close]]/B2080-1)</f>
        <v>-3.2317875043232136E-2</v>
      </c>
      <c r="D2079" s="37">
        <v>29829</v>
      </c>
      <c r="E2079"/>
      <c r="F2079" s="36" t="str">
        <f>IF(ISBLANK(E2080), "", Long0[[#This Row],[Adj Close]]/E2080-1)</f>
        <v/>
      </c>
      <c r="M2079" s="29">
        <v>29829</v>
      </c>
      <c r="O2079" s="33" t="str">
        <f>IF(ISBLANK(N2080),"",Long3[[#This Row],[Adj Close]]/N2080-1)</f>
        <v/>
      </c>
      <c r="AK2079" s="29">
        <v>29829</v>
      </c>
      <c r="AM2079" s="33" t="str">
        <f>IF(ISBLANK(AL2080),"",Short2[[#This Row],[Adj Close]]/AL2080-1)</f>
        <v/>
      </c>
    </row>
    <row r="2080" spans="1:39" x14ac:dyDescent="0.25">
      <c r="A2080" s="37">
        <v>29822</v>
      </c>
      <c r="B2080" s="39">
        <v>124.08000199999999</v>
      </c>
      <c r="C2080" s="36">
        <f>IF(ISBLANK(B2081), "", GSPC[[#This Row],[Adj Close]]/B2081-1)</f>
        <v>-3.9851382491724374E-2</v>
      </c>
      <c r="D2080" s="37">
        <v>29822</v>
      </c>
      <c r="E2080"/>
      <c r="F2080" s="36" t="str">
        <f>IF(ISBLANK(E2081), "", Long0[[#This Row],[Adj Close]]/E2081-1)</f>
        <v/>
      </c>
      <c r="M2080" s="29">
        <v>29822</v>
      </c>
      <c r="O2080" s="33" t="str">
        <f>IF(ISBLANK(N2081),"",Long3[[#This Row],[Adj Close]]/N2081-1)</f>
        <v/>
      </c>
      <c r="AK2080" s="29">
        <v>29822</v>
      </c>
      <c r="AM2080" s="33" t="str">
        <f>IF(ISBLANK(AL2081),"",Short2[[#This Row],[Adj Close]]/AL2081-1)</f>
        <v/>
      </c>
    </row>
    <row r="2081" spans="1:39" x14ac:dyDescent="0.25">
      <c r="A2081" s="37">
        <v>29815</v>
      </c>
      <c r="B2081" s="39">
        <v>129.229996</v>
      </c>
      <c r="C2081" s="36">
        <f>IF(ISBLANK(B2082), "", GSPC[[#This Row],[Adj Close]]/B2082-1)</f>
        <v>-2.4605697614699329E-2</v>
      </c>
      <c r="D2081" s="37">
        <v>29815</v>
      </c>
      <c r="E2081"/>
      <c r="F2081" s="36" t="str">
        <f>IF(ISBLANK(E2082), "", Long0[[#This Row],[Adj Close]]/E2082-1)</f>
        <v/>
      </c>
      <c r="M2081" s="29">
        <v>29815</v>
      </c>
      <c r="O2081" s="33" t="str">
        <f>IF(ISBLANK(N2082),"",Long3[[#This Row],[Adj Close]]/N2082-1)</f>
        <v/>
      </c>
      <c r="AK2081" s="29">
        <v>29815</v>
      </c>
      <c r="AM2081" s="33" t="str">
        <f>IF(ISBLANK(AL2082),"",Short2[[#This Row],[Adj Close]]/AL2082-1)</f>
        <v/>
      </c>
    </row>
    <row r="2082" spans="1:39" x14ac:dyDescent="0.25">
      <c r="A2082" s="37">
        <v>29808</v>
      </c>
      <c r="B2082" s="39">
        <v>132.490005</v>
      </c>
      <c r="C2082" s="36">
        <f>IF(ISBLANK(B2083), "", GSPC[[#This Row],[Adj Close]]/B2083-1)</f>
        <v>5.6167362428842793E-3</v>
      </c>
      <c r="D2082" s="37">
        <v>29808</v>
      </c>
      <c r="E2082"/>
      <c r="F2082" s="36" t="str">
        <f>IF(ISBLANK(E2083), "", Long0[[#This Row],[Adj Close]]/E2083-1)</f>
        <v/>
      </c>
      <c r="M2082" s="29">
        <v>29808</v>
      </c>
      <c r="O2082" s="33" t="str">
        <f>IF(ISBLANK(N2083),"",Long3[[#This Row],[Adj Close]]/N2083-1)</f>
        <v/>
      </c>
      <c r="AK2082" s="29">
        <v>29808</v>
      </c>
      <c r="AM2082" s="33" t="str">
        <f>IF(ISBLANK(AL2083),"",Short2[[#This Row],[Adj Close]]/AL2083-1)</f>
        <v/>
      </c>
    </row>
    <row r="2083" spans="1:39" x14ac:dyDescent="0.25">
      <c r="A2083" s="37">
        <v>29801</v>
      </c>
      <c r="B2083" s="39">
        <v>131.75</v>
      </c>
      <c r="C2083" s="36">
        <f>IF(ISBLANK(B2084), "", GSPC[[#This Row],[Adj Close]]/B2084-1)</f>
        <v>6.3397648386764871E-3</v>
      </c>
      <c r="D2083" s="37">
        <v>29801</v>
      </c>
      <c r="E2083"/>
      <c r="F2083" s="36" t="str">
        <f>IF(ISBLANK(E2084), "", Long0[[#This Row],[Adj Close]]/E2084-1)</f>
        <v/>
      </c>
      <c r="M2083" s="29">
        <v>29801</v>
      </c>
      <c r="O2083" s="33" t="str">
        <f>IF(ISBLANK(N2084),"",Long3[[#This Row],[Adj Close]]/N2084-1)</f>
        <v/>
      </c>
      <c r="AK2083" s="29">
        <v>29801</v>
      </c>
      <c r="AM2083" s="33" t="str">
        <f>IF(ISBLANK(AL2084),"",Short2[[#This Row],[Adj Close]]/AL2084-1)</f>
        <v/>
      </c>
    </row>
    <row r="2084" spans="1:39" x14ac:dyDescent="0.25">
      <c r="A2084" s="37">
        <v>29794</v>
      </c>
      <c r="B2084" s="39">
        <v>130.91999799999999</v>
      </c>
      <c r="C2084" s="36">
        <f>IF(ISBLANK(B2085), "", GSPC[[#This Row],[Adj Close]]/B2085-1)</f>
        <v>1.9149858835053601E-2</v>
      </c>
      <c r="D2084" s="37">
        <v>29794</v>
      </c>
      <c r="E2084"/>
      <c r="F2084" s="36" t="str">
        <f>IF(ISBLANK(E2085), "", Long0[[#This Row],[Adj Close]]/E2085-1)</f>
        <v/>
      </c>
      <c r="M2084" s="29">
        <v>29794</v>
      </c>
      <c r="O2084" s="33" t="str">
        <f>IF(ISBLANK(N2085),"",Long3[[#This Row],[Adj Close]]/N2085-1)</f>
        <v/>
      </c>
      <c r="AK2084" s="29">
        <v>29794</v>
      </c>
      <c r="AM2084" s="33" t="str">
        <f>IF(ISBLANK(AL2085),"",Short2[[#This Row],[Adj Close]]/AL2085-1)</f>
        <v/>
      </c>
    </row>
    <row r="2085" spans="1:39" x14ac:dyDescent="0.25">
      <c r="A2085" s="37">
        <v>29787</v>
      </c>
      <c r="B2085" s="39">
        <v>128.46000699999999</v>
      </c>
      <c r="C2085" s="36">
        <f>IF(ISBLANK(B2086), "", GSPC[[#This Row],[Adj Close]]/B2086-1)</f>
        <v>-1.758938580565117E-2</v>
      </c>
      <c r="D2085" s="37">
        <v>29787</v>
      </c>
      <c r="E2085"/>
      <c r="F2085" s="36" t="str">
        <f>IF(ISBLANK(E2086), "", Long0[[#This Row],[Adj Close]]/E2086-1)</f>
        <v/>
      </c>
      <c r="M2085" s="29">
        <v>29787</v>
      </c>
      <c r="O2085" s="33" t="str">
        <f>IF(ISBLANK(N2086),"",Long3[[#This Row],[Adj Close]]/N2086-1)</f>
        <v/>
      </c>
      <c r="AK2085" s="29">
        <v>29787</v>
      </c>
      <c r="AM2085" s="33" t="str">
        <f>IF(ISBLANK(AL2086),"",Short2[[#This Row],[Adj Close]]/AL2086-1)</f>
        <v/>
      </c>
    </row>
    <row r="2086" spans="1:39" x14ac:dyDescent="0.25">
      <c r="A2086" s="37">
        <v>29780</v>
      </c>
      <c r="B2086" s="39">
        <v>130.759995</v>
      </c>
      <c r="C2086" s="36">
        <f>IF(ISBLANK(B2087), "", GSPC[[#This Row],[Adj Close]]/B2087-1)</f>
        <v>1.0744377009522355E-2</v>
      </c>
      <c r="D2086" s="37">
        <v>29780</v>
      </c>
      <c r="E2086"/>
      <c r="F2086" s="36" t="str">
        <f>IF(ISBLANK(E2087), "", Long0[[#This Row],[Adj Close]]/E2087-1)</f>
        <v/>
      </c>
      <c r="M2086" s="29">
        <v>29780</v>
      </c>
      <c r="O2086" s="33" t="str">
        <f>IF(ISBLANK(N2087),"",Long3[[#This Row],[Adj Close]]/N2087-1)</f>
        <v/>
      </c>
      <c r="AK2086" s="29">
        <v>29780</v>
      </c>
      <c r="AM2086" s="33" t="str">
        <f>IF(ISBLANK(AL2087),"",Short2[[#This Row],[Adj Close]]/AL2087-1)</f>
        <v/>
      </c>
    </row>
    <row r="2087" spans="1:39" x14ac:dyDescent="0.25">
      <c r="A2087" s="37">
        <v>29773</v>
      </c>
      <c r="B2087" s="39">
        <v>129.36999499999999</v>
      </c>
      <c r="C2087" s="36">
        <f>IF(ISBLANK(B2088), "", GSPC[[#This Row],[Adj Close]]/B2088-1)</f>
        <v>5.6747201933669E-3</v>
      </c>
      <c r="D2087" s="37">
        <v>29773</v>
      </c>
      <c r="E2087"/>
      <c r="F2087" s="36" t="str">
        <f>IF(ISBLANK(E2088), "", Long0[[#This Row],[Adj Close]]/E2088-1)</f>
        <v/>
      </c>
      <c r="M2087" s="29">
        <v>29773</v>
      </c>
      <c r="O2087" s="33" t="str">
        <f>IF(ISBLANK(N2088),"",Long3[[#This Row],[Adj Close]]/N2088-1)</f>
        <v/>
      </c>
      <c r="AK2087" s="29">
        <v>29773</v>
      </c>
      <c r="AM2087" s="33" t="str">
        <f>IF(ISBLANK(AL2088),"",Short2[[#This Row],[Adj Close]]/AL2088-1)</f>
        <v/>
      </c>
    </row>
    <row r="2088" spans="1:39" x14ac:dyDescent="0.25">
      <c r="A2088" s="37">
        <v>29766</v>
      </c>
      <c r="B2088" s="39">
        <v>128.63999899999999</v>
      </c>
      <c r="C2088" s="36">
        <f>IF(ISBLANK(B2089), "", GSPC[[#This Row],[Adj Close]]/B2089-1)</f>
        <v>-2.9571507688164078E-2</v>
      </c>
      <c r="D2088" s="37">
        <v>29766</v>
      </c>
      <c r="E2088"/>
      <c r="F2088" s="36" t="str">
        <f>IF(ISBLANK(E2089), "", Long0[[#This Row],[Adj Close]]/E2089-1)</f>
        <v/>
      </c>
      <c r="M2088" s="29">
        <v>29766</v>
      </c>
      <c r="O2088" s="33" t="str">
        <f>IF(ISBLANK(N2089),"",Long3[[#This Row],[Adj Close]]/N2089-1)</f>
        <v/>
      </c>
      <c r="AK2088" s="29">
        <v>29766</v>
      </c>
      <c r="AM2088" s="33" t="str">
        <f>IF(ISBLANK(AL2089),"",Short2[[#This Row],[Adj Close]]/AL2089-1)</f>
        <v/>
      </c>
    </row>
    <row r="2089" spans="1:39" x14ac:dyDescent="0.25">
      <c r="A2089" s="37">
        <v>29759</v>
      </c>
      <c r="B2089" s="39">
        <v>132.55999800000001</v>
      </c>
      <c r="C2089" s="36">
        <f>IF(ISBLANK(B2090), "", GSPC[[#This Row],[Adj Close]]/B2090-1)</f>
        <v>2.1924396403587565E-3</v>
      </c>
      <c r="D2089" s="37">
        <v>29759</v>
      </c>
      <c r="E2089"/>
      <c r="F2089" s="36" t="str">
        <f>IF(ISBLANK(E2090), "", Long0[[#This Row],[Adj Close]]/E2090-1)</f>
        <v/>
      </c>
      <c r="M2089" s="29">
        <v>29759</v>
      </c>
      <c r="O2089" s="33" t="str">
        <f>IF(ISBLANK(N2090),"",Long3[[#This Row],[Adj Close]]/N2090-1)</f>
        <v/>
      </c>
      <c r="AK2089" s="29">
        <v>29759</v>
      </c>
      <c r="AM2089" s="33" t="str">
        <f>IF(ISBLANK(AL2090),"",Short2[[#This Row],[Adj Close]]/AL2090-1)</f>
        <v/>
      </c>
    </row>
    <row r="2090" spans="1:39" x14ac:dyDescent="0.25">
      <c r="A2090" s="37">
        <v>29752</v>
      </c>
      <c r="B2090" s="39">
        <v>132.270004</v>
      </c>
      <c r="C2090" s="36">
        <f>IF(ISBLANK(B2091), "", GSPC[[#This Row],[Adj Close]]/B2091-1)</f>
        <v>-9.1392685167701604E-3</v>
      </c>
      <c r="D2090" s="37">
        <v>29752</v>
      </c>
      <c r="E2090"/>
      <c r="F2090" s="36" t="str">
        <f>IF(ISBLANK(E2091), "", Long0[[#This Row],[Adj Close]]/E2091-1)</f>
        <v/>
      </c>
      <c r="M2090" s="29">
        <v>29752</v>
      </c>
      <c r="O2090" s="33" t="str">
        <f>IF(ISBLANK(N2091),"",Long3[[#This Row],[Adj Close]]/N2091-1)</f>
        <v/>
      </c>
      <c r="AK2090" s="29">
        <v>29752</v>
      </c>
      <c r="AM2090" s="33" t="str">
        <f>IF(ISBLANK(AL2091),"",Short2[[#This Row],[Adj Close]]/AL2091-1)</f>
        <v/>
      </c>
    </row>
    <row r="2091" spans="1:39" x14ac:dyDescent="0.25">
      <c r="A2091" s="37">
        <v>29745</v>
      </c>
      <c r="B2091" s="39">
        <v>133.490005</v>
      </c>
      <c r="C2091" s="36">
        <f>IF(ISBLANK(B2092), "", GSPC[[#This Row],[Adj Close]]/B2092-1)</f>
        <v>9.6052336287608675E-3</v>
      </c>
      <c r="D2091" s="37">
        <v>29745</v>
      </c>
      <c r="E2091"/>
      <c r="F2091" s="36" t="str">
        <f>IF(ISBLANK(E2092), "", Long0[[#This Row],[Adj Close]]/E2092-1)</f>
        <v/>
      </c>
      <c r="M2091" s="29">
        <v>29745</v>
      </c>
      <c r="O2091" s="33" t="str">
        <f>IF(ISBLANK(N2092),"",Long3[[#This Row],[Adj Close]]/N2092-1)</f>
        <v/>
      </c>
      <c r="AK2091" s="29">
        <v>29745</v>
      </c>
      <c r="AM2091" s="33" t="str">
        <f>IF(ISBLANK(AL2092),"",Short2[[#This Row],[Adj Close]]/AL2092-1)</f>
        <v/>
      </c>
    </row>
    <row r="2092" spans="1:39" x14ac:dyDescent="0.25">
      <c r="A2092" s="37">
        <v>29738</v>
      </c>
      <c r="B2092" s="39">
        <v>132.220001</v>
      </c>
      <c r="C2092" s="36">
        <f>IF(ISBLANK(B2093), "", GSPC[[#This Row],[Adj Close]]/B2093-1)</f>
        <v>-2.7905197312172447E-3</v>
      </c>
      <c r="D2092" s="37">
        <v>29738</v>
      </c>
      <c r="E2092"/>
      <c r="F2092" s="36" t="str">
        <f>IF(ISBLANK(E2093), "", Long0[[#This Row],[Adj Close]]/E2093-1)</f>
        <v/>
      </c>
      <c r="M2092" s="29">
        <v>29738</v>
      </c>
      <c r="O2092" s="33" t="str">
        <f>IF(ISBLANK(N2093),"",Long3[[#This Row],[Adj Close]]/N2093-1)</f>
        <v/>
      </c>
      <c r="AK2092" s="29">
        <v>29738</v>
      </c>
      <c r="AM2092" s="33" t="str">
        <f>IF(ISBLANK(AL2093),"",Short2[[#This Row],[Adj Close]]/AL2093-1)</f>
        <v/>
      </c>
    </row>
    <row r="2093" spans="1:39" x14ac:dyDescent="0.25">
      <c r="A2093" s="37">
        <v>29731</v>
      </c>
      <c r="B2093" s="39">
        <v>132.58999600000001</v>
      </c>
      <c r="C2093" s="36">
        <f>IF(ISBLANK(B2094), "", GSPC[[#This Row],[Adj Close]]/B2094-1)</f>
        <v>9.5941063032953799E-3</v>
      </c>
      <c r="D2093" s="37">
        <v>29731</v>
      </c>
      <c r="E2093"/>
      <c r="F2093" s="36" t="str">
        <f>IF(ISBLANK(E2094), "", Long0[[#This Row],[Adj Close]]/E2094-1)</f>
        <v/>
      </c>
      <c r="M2093" s="29">
        <v>29731</v>
      </c>
      <c r="O2093" s="33" t="str">
        <f>IF(ISBLANK(N2094),"",Long3[[#This Row],[Adj Close]]/N2094-1)</f>
        <v/>
      </c>
      <c r="AK2093" s="29">
        <v>29731</v>
      </c>
      <c r="AM2093" s="33" t="str">
        <f>IF(ISBLANK(AL2094),"",Short2[[#This Row],[Adj Close]]/AL2094-1)</f>
        <v/>
      </c>
    </row>
    <row r="2094" spans="1:39" x14ac:dyDescent="0.25">
      <c r="A2094" s="37">
        <v>29724</v>
      </c>
      <c r="B2094" s="39">
        <v>131.33000200000001</v>
      </c>
      <c r="C2094" s="36">
        <f>IF(ISBLANK(B2095), "", GSPC[[#This Row],[Adj Close]]/B2095-1)</f>
        <v>-6.355421144819795E-3</v>
      </c>
      <c r="D2094" s="37">
        <v>29724</v>
      </c>
      <c r="E2094"/>
      <c r="F2094" s="36" t="str">
        <f>IF(ISBLANK(E2095), "", Long0[[#This Row],[Adj Close]]/E2095-1)</f>
        <v/>
      </c>
      <c r="M2094" s="29">
        <v>29724</v>
      </c>
      <c r="O2094" s="33" t="str">
        <f>IF(ISBLANK(N2095),"",Long3[[#This Row],[Adj Close]]/N2095-1)</f>
        <v/>
      </c>
      <c r="AK2094" s="29">
        <v>29724</v>
      </c>
      <c r="AM2094" s="33" t="str">
        <f>IF(ISBLANK(AL2095),"",Short2[[#This Row],[Adj Close]]/AL2095-1)</f>
        <v/>
      </c>
    </row>
    <row r="2095" spans="1:39" x14ac:dyDescent="0.25">
      <c r="A2095" s="37">
        <v>29717</v>
      </c>
      <c r="B2095" s="39">
        <v>132.16999799999999</v>
      </c>
      <c r="C2095" s="36">
        <f>IF(ISBLANK(B2096), "", GSPC[[#This Row],[Adj Close]]/B2096-1)</f>
        <v>3.8735681642543263E-3</v>
      </c>
      <c r="D2095" s="37">
        <v>29717</v>
      </c>
      <c r="E2095"/>
      <c r="F2095" s="36" t="str">
        <f>IF(ISBLANK(E2096), "", Long0[[#This Row],[Adj Close]]/E2096-1)</f>
        <v/>
      </c>
      <c r="M2095" s="29">
        <v>29717</v>
      </c>
      <c r="O2095" s="33" t="str">
        <f>IF(ISBLANK(N2096),"",Long3[[#This Row],[Adj Close]]/N2096-1)</f>
        <v/>
      </c>
      <c r="AK2095" s="29">
        <v>29717</v>
      </c>
      <c r="AM2095" s="33" t="str">
        <f>IF(ISBLANK(AL2096),"",Short2[[#This Row],[Adj Close]]/AL2096-1)</f>
        <v/>
      </c>
    </row>
    <row r="2096" spans="1:39" x14ac:dyDescent="0.25">
      <c r="A2096" s="37">
        <v>29710</v>
      </c>
      <c r="B2096" s="39">
        <v>131.66000399999999</v>
      </c>
      <c r="C2096" s="36">
        <f>IF(ISBLANK(B2097), "", GSPC[[#This Row],[Adj Close]]/B2097-1)</f>
        <v>-7.9867163352418391E-3</v>
      </c>
      <c r="D2096" s="37">
        <v>29710</v>
      </c>
      <c r="E2096"/>
      <c r="F2096" s="36" t="str">
        <f>IF(ISBLANK(E2097), "", Long0[[#This Row],[Adj Close]]/E2097-1)</f>
        <v/>
      </c>
      <c r="M2096" s="29">
        <v>29710</v>
      </c>
      <c r="O2096" s="33" t="str">
        <f>IF(ISBLANK(N2097),"",Long3[[#This Row],[Adj Close]]/N2097-1)</f>
        <v/>
      </c>
      <c r="AK2096" s="29">
        <v>29710</v>
      </c>
      <c r="AM2096" s="33" t="str">
        <f>IF(ISBLANK(AL2097),"",Short2[[#This Row],[Adj Close]]/AL2097-1)</f>
        <v/>
      </c>
    </row>
    <row r="2097" spans="1:39" x14ac:dyDescent="0.25">
      <c r="A2097" s="37">
        <v>29703</v>
      </c>
      <c r="B2097" s="39">
        <v>132.720001</v>
      </c>
      <c r="C2097" s="36">
        <f>IF(ISBLANK(B2098), "", GSPC[[#This Row],[Adj Close]]/B2098-1)</f>
        <v>-1.7907340668250171E-2</v>
      </c>
      <c r="D2097" s="37">
        <v>29703</v>
      </c>
      <c r="E2097"/>
      <c r="F2097" s="36" t="str">
        <f>IF(ISBLANK(E2098), "", Long0[[#This Row],[Adj Close]]/E2098-1)</f>
        <v/>
      </c>
      <c r="M2097" s="29">
        <v>29703</v>
      </c>
      <c r="O2097" s="33" t="str">
        <f>IF(ISBLANK(N2098),"",Long3[[#This Row],[Adj Close]]/N2098-1)</f>
        <v/>
      </c>
      <c r="AK2097" s="29">
        <v>29703</v>
      </c>
      <c r="AM2097" s="33" t="str">
        <f>IF(ISBLANK(AL2098),"",Short2[[#This Row],[Adj Close]]/AL2098-1)</f>
        <v/>
      </c>
    </row>
    <row r="2098" spans="1:39" x14ac:dyDescent="0.25">
      <c r="A2098" s="37">
        <v>29696</v>
      </c>
      <c r="B2098" s="39">
        <v>135.13999899999999</v>
      </c>
      <c r="C2098" s="36">
        <f>IF(ISBLANK(B2099), "", GSPC[[#This Row],[Adj Close]]/B2099-1)</f>
        <v>3.2665331091283889E-3</v>
      </c>
      <c r="D2098" s="37">
        <v>29696</v>
      </c>
      <c r="E2098"/>
      <c r="F2098" s="36" t="str">
        <f>IF(ISBLANK(E2099), "", Long0[[#This Row],[Adj Close]]/E2099-1)</f>
        <v/>
      </c>
      <c r="M2098" s="29">
        <v>29696</v>
      </c>
      <c r="O2098" s="33" t="str">
        <f>IF(ISBLANK(N2099),"",Long3[[#This Row],[Adj Close]]/N2099-1)</f>
        <v/>
      </c>
      <c r="AK2098" s="29">
        <v>29696</v>
      </c>
      <c r="AM2098" s="33" t="str">
        <f>IF(ISBLANK(AL2099),"",Short2[[#This Row],[Adj Close]]/AL2099-1)</f>
        <v/>
      </c>
    </row>
    <row r="2099" spans="1:39" x14ac:dyDescent="0.25">
      <c r="A2099" s="37">
        <v>29689</v>
      </c>
      <c r="B2099" s="39">
        <v>134.699997</v>
      </c>
      <c r="C2099" s="36">
        <f>IF(ISBLANK(B2100), "", GSPC[[#This Row],[Adj Close]]/B2100-1)</f>
        <v>1.4125493053507299E-3</v>
      </c>
      <c r="D2099" s="37">
        <v>29689</v>
      </c>
      <c r="E2099"/>
      <c r="F2099" s="36" t="str">
        <f>IF(ISBLANK(E2100), "", Long0[[#This Row],[Adj Close]]/E2100-1)</f>
        <v/>
      </c>
      <c r="M2099" s="29">
        <v>29689</v>
      </c>
      <c r="O2099" s="33" t="str">
        <f>IF(ISBLANK(N2100),"",Long3[[#This Row],[Adj Close]]/N2100-1)</f>
        <v/>
      </c>
      <c r="AK2099" s="29">
        <v>29689</v>
      </c>
      <c r="AM2099" s="33" t="str">
        <f>IF(ISBLANK(AL2100),"",Short2[[#This Row],[Adj Close]]/AL2100-1)</f>
        <v/>
      </c>
    </row>
    <row r="2100" spans="1:39" x14ac:dyDescent="0.25">
      <c r="A2100" s="37">
        <v>29682</v>
      </c>
      <c r="B2100" s="39">
        <v>134.509995</v>
      </c>
      <c r="C2100" s="36">
        <f>IF(ISBLANK(B2101), "", GSPC[[#This Row],[Adj Close]]/B2101-1)</f>
        <v>-7.2330796651752793E-3</v>
      </c>
      <c r="D2100" s="37">
        <v>29682</v>
      </c>
      <c r="E2100"/>
      <c r="F2100" s="36" t="str">
        <f>IF(ISBLANK(E2101), "", Long0[[#This Row],[Adj Close]]/E2101-1)</f>
        <v/>
      </c>
      <c r="M2100" s="29">
        <v>29682</v>
      </c>
      <c r="O2100" s="33" t="str">
        <f>IF(ISBLANK(N2101),"",Long3[[#This Row],[Adj Close]]/N2101-1)</f>
        <v/>
      </c>
      <c r="AK2100" s="29">
        <v>29682</v>
      </c>
      <c r="AM2100" s="33" t="str">
        <f>IF(ISBLANK(AL2101),"",Short2[[#This Row],[Adj Close]]/AL2101-1)</f>
        <v/>
      </c>
    </row>
    <row r="2101" spans="1:39" x14ac:dyDescent="0.25">
      <c r="A2101" s="37">
        <v>29675</v>
      </c>
      <c r="B2101" s="39">
        <v>135.490005</v>
      </c>
      <c r="C2101" s="36">
        <f>IF(ISBLANK(B2102), "", GSPC[[#This Row],[Adj Close]]/B2102-1)</f>
        <v>6.2384778123347751E-3</v>
      </c>
      <c r="D2101" s="37">
        <v>29675</v>
      </c>
      <c r="E2101"/>
      <c r="F2101" s="36" t="str">
        <f>IF(ISBLANK(E2102), "", Long0[[#This Row],[Adj Close]]/E2102-1)</f>
        <v/>
      </c>
      <c r="M2101" s="29">
        <v>29675</v>
      </c>
      <c r="O2101" s="33" t="str">
        <f>IF(ISBLANK(N2102),"",Long3[[#This Row],[Adj Close]]/N2102-1)</f>
        <v/>
      </c>
      <c r="AK2101" s="29">
        <v>29675</v>
      </c>
      <c r="AM2101" s="33" t="str">
        <f>IF(ISBLANK(AL2102),"",Short2[[#This Row],[Adj Close]]/AL2102-1)</f>
        <v/>
      </c>
    </row>
    <row r="2102" spans="1:39" x14ac:dyDescent="0.25">
      <c r="A2102" s="37">
        <v>29668</v>
      </c>
      <c r="B2102" s="39">
        <v>134.64999399999999</v>
      </c>
      <c r="C2102" s="36">
        <f>IF(ISBLANK(B2103), "", GSPC[[#This Row],[Adj Close]]/B2103-1)</f>
        <v>4.251133588139222E-3</v>
      </c>
      <c r="D2102" s="37">
        <v>29668</v>
      </c>
      <c r="E2102"/>
      <c r="F2102" s="36" t="str">
        <f>IF(ISBLANK(E2103), "", Long0[[#This Row],[Adj Close]]/E2103-1)</f>
        <v/>
      </c>
      <c r="M2102" s="29">
        <v>29668</v>
      </c>
      <c r="O2102" s="33" t="str">
        <f>IF(ISBLANK(N2103),"",Long3[[#This Row],[Adj Close]]/N2103-1)</f>
        <v/>
      </c>
      <c r="AK2102" s="29">
        <v>29668</v>
      </c>
      <c r="AM2102" s="33" t="str">
        <f>IF(ISBLANK(AL2103),"",Short2[[#This Row],[Adj Close]]/AL2103-1)</f>
        <v/>
      </c>
    </row>
    <row r="2103" spans="1:39" x14ac:dyDescent="0.25">
      <c r="A2103" s="37">
        <v>29661</v>
      </c>
      <c r="B2103" s="39">
        <v>134.08000200000001</v>
      </c>
      <c r="C2103" s="36">
        <f>IF(ISBLANK(B2104), "", GSPC[[#This Row],[Adj Close]]/B2104-1)</f>
        <v>7.2872135280053207E-3</v>
      </c>
      <c r="D2103" s="37">
        <v>29661</v>
      </c>
      <c r="E2103"/>
      <c r="F2103" s="36" t="str">
        <f>IF(ISBLANK(E2104), "", Long0[[#This Row],[Adj Close]]/E2104-1)</f>
        <v/>
      </c>
      <c r="M2103" s="29">
        <v>29661</v>
      </c>
      <c r="O2103" s="33" t="str">
        <f>IF(ISBLANK(N2104),"",Long3[[#This Row],[Adj Close]]/N2104-1)</f>
        <v/>
      </c>
      <c r="AK2103" s="29">
        <v>29661</v>
      </c>
      <c r="AM2103" s="33" t="str">
        <f>IF(ISBLANK(AL2104),"",Short2[[#This Row],[Adj Close]]/AL2104-1)</f>
        <v/>
      </c>
    </row>
    <row r="2104" spans="1:39" x14ac:dyDescent="0.25">
      <c r="A2104" s="37">
        <v>29654</v>
      </c>
      <c r="B2104" s="39">
        <v>133.11000100000001</v>
      </c>
      <c r="C2104" s="36">
        <f>IF(ISBLANK(B2105), "", GSPC[[#This Row],[Adj Close]]/B2105-1)</f>
        <v>2.5105851747130536E-2</v>
      </c>
      <c r="D2104" s="37">
        <v>29654</v>
      </c>
      <c r="E2104"/>
      <c r="F2104" s="36" t="str">
        <f>IF(ISBLANK(E2105), "", Long0[[#This Row],[Adj Close]]/E2105-1)</f>
        <v/>
      </c>
      <c r="M2104" s="29">
        <v>29654</v>
      </c>
      <c r="O2104" s="33" t="str">
        <f>IF(ISBLANK(N2105),"",Long3[[#This Row],[Adj Close]]/N2105-1)</f>
        <v/>
      </c>
      <c r="AK2104" s="29">
        <v>29654</v>
      </c>
      <c r="AM2104" s="33" t="str">
        <f>IF(ISBLANK(AL2105),"",Short2[[#This Row],[Adj Close]]/AL2105-1)</f>
        <v/>
      </c>
    </row>
    <row r="2105" spans="1:39" x14ac:dyDescent="0.25">
      <c r="A2105" s="37">
        <v>29647</v>
      </c>
      <c r="B2105" s="39">
        <v>129.85000600000001</v>
      </c>
      <c r="C2105" s="36">
        <f>IF(ISBLANK(B2106), "", GSPC[[#This Row],[Adj Close]]/B2106-1)</f>
        <v>-1.0817383688051074E-2</v>
      </c>
      <c r="D2105" s="37">
        <v>29647</v>
      </c>
      <c r="E2105"/>
      <c r="F2105" s="36" t="str">
        <f>IF(ISBLANK(E2106), "", Long0[[#This Row],[Adj Close]]/E2106-1)</f>
        <v/>
      </c>
      <c r="M2105" s="29">
        <v>29647</v>
      </c>
      <c r="O2105" s="33" t="str">
        <f>IF(ISBLANK(N2106),"",Long3[[#This Row],[Adj Close]]/N2106-1)</f>
        <v/>
      </c>
      <c r="AK2105" s="29">
        <v>29647</v>
      </c>
      <c r="AM2105" s="33" t="str">
        <f>IF(ISBLANK(AL2106),"",Short2[[#This Row],[Adj Close]]/AL2106-1)</f>
        <v/>
      </c>
    </row>
    <row r="2106" spans="1:39" x14ac:dyDescent="0.25">
      <c r="A2106" s="37">
        <v>29640</v>
      </c>
      <c r="B2106" s="39">
        <v>131.270004</v>
      </c>
      <c r="C2106" s="36">
        <f>IF(ISBLANK(B2107), "", GSPC[[#This Row],[Adj Close]]/B2107-1)</f>
        <v>3.7051682144862097E-2</v>
      </c>
      <c r="D2106" s="37">
        <v>29640</v>
      </c>
      <c r="E2106"/>
      <c r="F2106" s="36" t="str">
        <f>IF(ISBLANK(E2107), "", Long0[[#This Row],[Adj Close]]/E2107-1)</f>
        <v/>
      </c>
      <c r="M2106" s="29">
        <v>29640</v>
      </c>
      <c r="O2106" s="33" t="str">
        <f>IF(ISBLANK(N2107),"",Long3[[#This Row],[Adj Close]]/N2107-1)</f>
        <v/>
      </c>
      <c r="AK2106" s="29">
        <v>29640</v>
      </c>
      <c r="AM2106" s="33" t="str">
        <f>IF(ISBLANK(AL2107),"",Short2[[#This Row],[Adj Close]]/AL2107-1)</f>
        <v/>
      </c>
    </row>
    <row r="2107" spans="1:39" x14ac:dyDescent="0.25">
      <c r="A2107" s="37">
        <v>29633</v>
      </c>
      <c r="B2107" s="39">
        <v>126.58000199999999</v>
      </c>
      <c r="C2107" s="36">
        <f>IF(ISBLANK(B2108), "", GSPC[[#This Row],[Adj Close]]/B2108-1)</f>
        <v>-3.1501101791594488E-3</v>
      </c>
      <c r="D2107" s="37">
        <v>29633</v>
      </c>
      <c r="E2107"/>
      <c r="F2107" s="36" t="str">
        <f>IF(ISBLANK(E2108), "", Long0[[#This Row],[Adj Close]]/E2108-1)</f>
        <v/>
      </c>
      <c r="M2107" s="29">
        <v>29633</v>
      </c>
      <c r="O2107" s="33" t="str">
        <f>IF(ISBLANK(N2108),"",Long3[[#This Row],[Adj Close]]/N2108-1)</f>
        <v/>
      </c>
      <c r="AK2107" s="29">
        <v>29633</v>
      </c>
      <c r="AM2107" s="33" t="str">
        <f>IF(ISBLANK(AL2108),"",Short2[[#This Row],[Adj Close]]/AL2108-1)</f>
        <v/>
      </c>
    </row>
    <row r="2108" spans="1:39" x14ac:dyDescent="0.25">
      <c r="A2108" s="37">
        <v>29626</v>
      </c>
      <c r="B2108" s="39">
        <v>126.980003</v>
      </c>
      <c r="C2108" s="36">
        <f>IF(ISBLANK(B2109), "", GSPC[[#This Row],[Adj Close]]/B2109-1)</f>
        <v>-2.7718245280938247E-2</v>
      </c>
      <c r="D2108" s="37">
        <v>29626</v>
      </c>
      <c r="E2108"/>
      <c r="F2108" s="36" t="str">
        <f>IF(ISBLANK(E2109), "", Long0[[#This Row],[Adj Close]]/E2109-1)</f>
        <v/>
      </c>
      <c r="M2108" s="29">
        <v>29626</v>
      </c>
      <c r="O2108" s="33" t="str">
        <f>IF(ISBLANK(N2109),"",Long3[[#This Row],[Adj Close]]/N2109-1)</f>
        <v/>
      </c>
      <c r="AK2108" s="29">
        <v>29626</v>
      </c>
      <c r="AM2108" s="33" t="str">
        <f>IF(ISBLANK(AL2109),"",Short2[[#This Row],[Adj Close]]/AL2109-1)</f>
        <v/>
      </c>
    </row>
    <row r="2109" spans="1:39" x14ac:dyDescent="0.25">
      <c r="A2109" s="37">
        <v>29619</v>
      </c>
      <c r="B2109" s="39">
        <v>130.60000600000001</v>
      </c>
      <c r="C2109" s="36">
        <f>IF(ISBLANK(B2110), "", GSPC[[#This Row],[Adj Close]]/B2110-1)</f>
        <v>8.1050017420687404E-3</v>
      </c>
      <c r="D2109" s="37">
        <v>29619</v>
      </c>
      <c r="E2109"/>
      <c r="F2109" s="36" t="str">
        <f>IF(ISBLANK(E2110), "", Long0[[#This Row],[Adj Close]]/E2110-1)</f>
        <v/>
      </c>
      <c r="M2109" s="29">
        <v>29619</v>
      </c>
      <c r="O2109" s="33" t="str">
        <f>IF(ISBLANK(N2110),"",Long3[[#This Row],[Adj Close]]/N2110-1)</f>
        <v/>
      </c>
      <c r="AK2109" s="29">
        <v>29619</v>
      </c>
      <c r="AM2109" s="33" t="str">
        <f>IF(ISBLANK(AL2110),"",Short2[[#This Row],[Adj Close]]/AL2110-1)</f>
        <v/>
      </c>
    </row>
    <row r="2110" spans="1:39" x14ac:dyDescent="0.25">
      <c r="A2110" s="37">
        <v>29612</v>
      </c>
      <c r="B2110" s="39">
        <v>129.550003</v>
      </c>
      <c r="C2110" s="36">
        <f>IF(ISBLANK(B2111), "", GSPC[[#This Row],[Adj Close]]/B2111-1)</f>
        <v>-5.2214775465400098E-3</v>
      </c>
      <c r="D2110" s="37">
        <v>29612</v>
      </c>
      <c r="E2110"/>
      <c r="F2110" s="36" t="str">
        <f>IF(ISBLANK(E2111), "", Long0[[#This Row],[Adj Close]]/E2111-1)</f>
        <v/>
      </c>
      <c r="M2110" s="29">
        <v>29612</v>
      </c>
      <c r="O2110" s="33" t="str">
        <f>IF(ISBLANK(N2111),"",Long3[[#This Row],[Adj Close]]/N2111-1)</f>
        <v/>
      </c>
      <c r="AK2110" s="29">
        <v>29612</v>
      </c>
      <c r="AM2110" s="33" t="str">
        <f>IF(ISBLANK(AL2111),"",Short2[[#This Row],[Adj Close]]/AL2111-1)</f>
        <v/>
      </c>
    </row>
    <row r="2111" spans="1:39" x14ac:dyDescent="0.25">
      <c r="A2111" s="37">
        <v>29605</v>
      </c>
      <c r="B2111" s="39">
        <v>130.229996</v>
      </c>
      <c r="C2111" s="36">
        <f>IF(ISBLANK(B2112), "", GSPC[[#This Row],[Adj Close]]/B2112-1)</f>
        <v>-3.3687080694900007E-2</v>
      </c>
      <c r="D2111" s="37">
        <v>29605</v>
      </c>
      <c r="E2111"/>
      <c r="F2111" s="36" t="str">
        <f>IF(ISBLANK(E2112), "", Long0[[#This Row],[Adj Close]]/E2112-1)</f>
        <v/>
      </c>
      <c r="M2111" s="29">
        <v>29605</v>
      </c>
      <c r="O2111" s="33" t="str">
        <f>IF(ISBLANK(N2112),"",Long3[[#This Row],[Adj Close]]/N2112-1)</f>
        <v/>
      </c>
      <c r="AK2111" s="29">
        <v>29605</v>
      </c>
      <c r="AM2111" s="33" t="str">
        <f>IF(ISBLANK(AL2112),"",Short2[[#This Row],[Adj Close]]/AL2112-1)</f>
        <v/>
      </c>
    </row>
    <row r="2112" spans="1:39" x14ac:dyDescent="0.25">
      <c r="A2112" s="37">
        <v>29598</v>
      </c>
      <c r="B2112" s="39">
        <v>134.770004</v>
      </c>
      <c r="C2112" s="36">
        <f>IF(ISBLANK(B2113), "", GSPC[[#This Row],[Adj Close]]/B2113-1)</f>
        <v>9.6644294175736167E-3</v>
      </c>
      <c r="D2112" s="37">
        <v>29598</v>
      </c>
      <c r="E2112"/>
      <c r="F2112" s="36" t="str">
        <f>IF(ISBLANK(E2113), "", Long0[[#This Row],[Adj Close]]/E2113-1)</f>
        <v/>
      </c>
      <c r="M2112" s="29">
        <v>29598</v>
      </c>
      <c r="O2112" s="33" t="str">
        <f>IF(ISBLANK(N2113),"",Long3[[#This Row],[Adj Close]]/N2113-1)</f>
        <v/>
      </c>
      <c r="AK2112" s="29">
        <v>29598</v>
      </c>
      <c r="AM2112" s="33" t="str">
        <f>IF(ISBLANK(AL2113),"",Short2[[#This Row],[Adj Close]]/AL2113-1)</f>
        <v/>
      </c>
    </row>
    <row r="2113" spans="1:39" x14ac:dyDescent="0.25">
      <c r="A2113" s="37">
        <v>29591</v>
      </c>
      <c r="B2113" s="39">
        <v>133.479996</v>
      </c>
      <c r="C2113" s="36">
        <f>IF(ISBLANK(B2114), "", GSPC[[#This Row],[Adj Close]]/B2114-1)</f>
        <v>-2.0976969956783775E-2</v>
      </c>
      <c r="D2113" s="37">
        <v>29591</v>
      </c>
      <c r="E2113"/>
      <c r="F2113" s="36" t="str">
        <f>IF(ISBLANK(E2114), "", Long0[[#This Row],[Adj Close]]/E2114-1)</f>
        <v/>
      </c>
      <c r="M2113" s="29">
        <v>29591</v>
      </c>
      <c r="O2113" s="33" t="str">
        <f>IF(ISBLANK(N2114),"",Long3[[#This Row],[Adj Close]]/N2114-1)</f>
        <v/>
      </c>
      <c r="AK2113" s="29">
        <v>29591</v>
      </c>
      <c r="AM2113" s="33" t="str">
        <f>IF(ISBLANK(AL2114),"",Short2[[#This Row],[Adj Close]]/AL2114-1)</f>
        <v/>
      </c>
    </row>
    <row r="2114" spans="1:39" x14ac:dyDescent="0.25">
      <c r="A2114" s="37">
        <v>29584</v>
      </c>
      <c r="B2114" s="39">
        <v>136.33999600000001</v>
      </c>
      <c r="C2114" s="36">
        <f>IF(ISBLANK(B2115), "", GSPC[[#This Row],[Adj Close]]/B2115-1)</f>
        <v>-1.68419849315804E-3</v>
      </c>
      <c r="D2114" s="37">
        <v>29584</v>
      </c>
      <c r="E2114"/>
      <c r="F2114" s="36" t="str">
        <f>IF(ISBLANK(E2115), "", Long0[[#This Row],[Adj Close]]/E2115-1)</f>
        <v/>
      </c>
      <c r="M2114" s="29">
        <v>29584</v>
      </c>
      <c r="O2114" s="33" t="str">
        <f>IF(ISBLANK(N2115),"",Long3[[#This Row],[Adj Close]]/N2115-1)</f>
        <v/>
      </c>
      <c r="AK2114" s="29">
        <v>29584</v>
      </c>
      <c r="AM2114" s="33" t="str">
        <f>IF(ISBLANK(AL2115),"",Short2[[#This Row],[Adj Close]]/AL2115-1)</f>
        <v/>
      </c>
    </row>
    <row r="2115" spans="1:39" x14ac:dyDescent="0.25">
      <c r="A2115" s="37">
        <v>29577</v>
      </c>
      <c r="B2115" s="39">
        <v>136.570007</v>
      </c>
      <c r="C2115" s="36">
        <f>IF(ISBLANK(B2116), "", GSPC[[#This Row],[Adj Close]]/B2116-1)</f>
        <v>2.1466043862364614E-2</v>
      </c>
      <c r="D2115" s="37">
        <v>29577</v>
      </c>
      <c r="E2115"/>
      <c r="F2115" s="36" t="str">
        <f>IF(ISBLANK(E2116), "", Long0[[#This Row],[Adj Close]]/E2116-1)</f>
        <v/>
      </c>
      <c r="M2115" s="29">
        <v>29577</v>
      </c>
      <c r="O2115" s="33" t="str">
        <f>IF(ISBLANK(N2116),"",Long3[[#This Row],[Adj Close]]/N2116-1)</f>
        <v/>
      </c>
      <c r="AK2115" s="29">
        <v>29577</v>
      </c>
      <c r="AM2115" s="33" t="str">
        <f>IF(ISBLANK(AL2116),"",Short2[[#This Row],[Adj Close]]/AL2116-1)</f>
        <v/>
      </c>
    </row>
    <row r="2116" spans="1:39" x14ac:dyDescent="0.25">
      <c r="A2116" s="37">
        <v>29570</v>
      </c>
      <c r="B2116" s="39">
        <v>133.699997</v>
      </c>
      <c r="C2116" s="36">
        <f>IF(ISBLANK(B2117), "", GSPC[[#This Row],[Adj Close]]/B2117-1)</f>
        <v>3.4589500412891772E-2</v>
      </c>
      <c r="D2116" s="37">
        <v>29570</v>
      </c>
      <c r="E2116"/>
      <c r="F2116" s="36" t="str">
        <f>IF(ISBLANK(E2117), "", Long0[[#This Row],[Adj Close]]/E2117-1)</f>
        <v/>
      </c>
      <c r="M2116" s="29">
        <v>29570</v>
      </c>
      <c r="O2116" s="33" t="str">
        <f>IF(ISBLANK(N2117),"",Long3[[#This Row],[Adj Close]]/N2117-1)</f>
        <v/>
      </c>
      <c r="AK2116" s="29">
        <v>29570</v>
      </c>
      <c r="AM2116" s="33" t="str">
        <f>IF(ISBLANK(AL2117),"",Short2[[#This Row],[Adj Close]]/AL2117-1)</f>
        <v/>
      </c>
    </row>
    <row r="2117" spans="1:39" x14ac:dyDescent="0.25">
      <c r="A2117" s="37">
        <v>29563</v>
      </c>
      <c r="B2117" s="39">
        <v>129.229996</v>
      </c>
      <c r="C2117" s="36">
        <f>IF(ISBLANK(B2118), "", GSPC[[#This Row],[Adj Close]]/B2118-1)</f>
        <v>-3.5812900364193823E-2</v>
      </c>
      <c r="D2117" s="37">
        <v>29563</v>
      </c>
      <c r="E2117"/>
      <c r="F2117" s="36" t="str">
        <f>IF(ISBLANK(E2118), "", Long0[[#This Row],[Adj Close]]/E2118-1)</f>
        <v/>
      </c>
      <c r="M2117" s="29">
        <v>29563</v>
      </c>
      <c r="O2117" s="33" t="str">
        <f>IF(ISBLANK(N2118),"",Long3[[#This Row],[Adj Close]]/N2118-1)</f>
        <v/>
      </c>
      <c r="AK2117" s="29">
        <v>29563</v>
      </c>
      <c r="AM2117" s="33" t="str">
        <f>IF(ISBLANK(AL2118),"",Short2[[#This Row],[Adj Close]]/AL2118-1)</f>
        <v/>
      </c>
    </row>
    <row r="2118" spans="1:39" x14ac:dyDescent="0.25">
      <c r="A2118" s="37">
        <v>29556</v>
      </c>
      <c r="B2118" s="39">
        <v>134.029999</v>
      </c>
      <c r="C2118" s="36">
        <f>IF(ISBLANK(B2119), "", GSPC[[#This Row],[Adj Close]]/B2119-1)</f>
        <v>-4.6185630623807761E-2</v>
      </c>
      <c r="D2118" s="37">
        <v>29556</v>
      </c>
      <c r="E2118"/>
      <c r="F2118" s="36" t="str">
        <f>IF(ISBLANK(E2119), "", Long0[[#This Row],[Adj Close]]/E2119-1)</f>
        <v/>
      </c>
      <c r="M2118" s="29">
        <v>29556</v>
      </c>
      <c r="O2118" s="33" t="str">
        <f>IF(ISBLANK(N2119),"",Long3[[#This Row],[Adj Close]]/N2119-1)</f>
        <v/>
      </c>
      <c r="AK2118" s="29">
        <v>29556</v>
      </c>
      <c r="AM2118" s="33" t="str">
        <f>IF(ISBLANK(AL2119),"",Short2[[#This Row],[Adj Close]]/AL2119-1)</f>
        <v/>
      </c>
    </row>
    <row r="2119" spans="1:39" x14ac:dyDescent="0.25">
      <c r="A2119" s="37">
        <v>29549</v>
      </c>
      <c r="B2119" s="39">
        <v>140.520004</v>
      </c>
      <c r="C2119" s="36">
        <f>IF(ISBLANK(B2120), "", GSPC[[#This Row],[Adj Close]]/B2120-1)</f>
        <v>1.0135885197786632E-2</v>
      </c>
      <c r="D2119" s="37">
        <v>29549</v>
      </c>
      <c r="E2119"/>
      <c r="F2119" s="36" t="str">
        <f>IF(ISBLANK(E2120), "", Long0[[#This Row],[Adj Close]]/E2120-1)</f>
        <v/>
      </c>
      <c r="M2119" s="29">
        <v>29549</v>
      </c>
      <c r="O2119" s="33" t="str">
        <f>IF(ISBLANK(N2120),"",Long3[[#This Row],[Adj Close]]/N2120-1)</f>
        <v/>
      </c>
      <c r="AK2119" s="29">
        <v>29549</v>
      </c>
      <c r="AM2119" s="33" t="str">
        <f>IF(ISBLANK(AL2120),"",Short2[[#This Row],[Adj Close]]/AL2120-1)</f>
        <v/>
      </c>
    </row>
    <row r="2120" spans="1:39" x14ac:dyDescent="0.25">
      <c r="A2120" s="37">
        <v>29542</v>
      </c>
      <c r="B2120" s="39">
        <v>139.11000100000001</v>
      </c>
      <c r="C2120" s="36">
        <f>IF(ISBLANK(B2121), "", GSPC[[#This Row],[Adj Close]]/B2121-1)</f>
        <v>1.4290974012000524E-2</v>
      </c>
      <c r="D2120" s="37">
        <v>29542</v>
      </c>
      <c r="E2120"/>
      <c r="F2120" s="36" t="str">
        <f>IF(ISBLANK(E2121), "", Long0[[#This Row],[Adj Close]]/E2121-1)</f>
        <v/>
      </c>
      <c r="M2120" s="29">
        <v>29542</v>
      </c>
      <c r="O2120" s="33" t="str">
        <f>IF(ISBLANK(N2121),"",Long3[[#This Row],[Adj Close]]/N2121-1)</f>
        <v/>
      </c>
      <c r="AK2120" s="29">
        <v>29542</v>
      </c>
      <c r="AM2120" s="33" t="str">
        <f>IF(ISBLANK(AL2121),"",Short2[[#This Row],[Adj Close]]/AL2121-1)</f>
        <v/>
      </c>
    </row>
    <row r="2121" spans="1:39" x14ac:dyDescent="0.25">
      <c r="A2121" s="37">
        <v>29535</v>
      </c>
      <c r="B2121" s="39">
        <v>137.14999399999999</v>
      </c>
      <c r="C2121" s="36">
        <f>IF(ISBLANK(B2122), "", GSPC[[#This Row],[Adj Close]]/B2122-1)</f>
        <v>6.1696868182985476E-2</v>
      </c>
      <c r="D2121" s="37">
        <v>29535</v>
      </c>
      <c r="E2121"/>
      <c r="F2121" s="36" t="str">
        <f>IF(ISBLANK(E2122), "", Long0[[#This Row],[Adj Close]]/E2122-1)</f>
        <v/>
      </c>
      <c r="M2121" s="29">
        <v>29535</v>
      </c>
      <c r="O2121" s="33" t="str">
        <f>IF(ISBLANK(N2122),"",Long3[[#This Row],[Adj Close]]/N2122-1)</f>
        <v/>
      </c>
      <c r="AK2121" s="29">
        <v>29535</v>
      </c>
      <c r="AM2121" s="33" t="str">
        <f>IF(ISBLANK(AL2122),"",Short2[[#This Row],[Adj Close]]/AL2122-1)</f>
        <v/>
      </c>
    </row>
    <row r="2122" spans="1:39" x14ac:dyDescent="0.25">
      <c r="A2122" s="37">
        <v>29528</v>
      </c>
      <c r="B2122" s="39">
        <v>129.179993</v>
      </c>
      <c r="C2122" s="36">
        <f>IF(ISBLANK(B2123), "", GSPC[[#This Row],[Adj Close]]/B2123-1)</f>
        <v>1.3414858292815079E-2</v>
      </c>
      <c r="D2122" s="37">
        <v>29528</v>
      </c>
      <c r="E2122"/>
      <c r="F2122" s="36" t="str">
        <f>IF(ISBLANK(E2123), "", Long0[[#This Row],[Adj Close]]/E2123-1)</f>
        <v/>
      </c>
      <c r="M2122" s="29">
        <v>29528</v>
      </c>
      <c r="O2122" s="33" t="str">
        <f>IF(ISBLANK(N2123),"",Long3[[#This Row],[Adj Close]]/N2123-1)</f>
        <v/>
      </c>
      <c r="AK2122" s="29">
        <v>29528</v>
      </c>
      <c r="AM2122" s="33" t="str">
        <f>IF(ISBLANK(AL2123),"",Short2[[#This Row],[Adj Close]]/AL2123-1)</f>
        <v/>
      </c>
    </row>
    <row r="2123" spans="1:39" x14ac:dyDescent="0.25">
      <c r="A2123" s="37">
        <v>29521</v>
      </c>
      <c r="B2123" s="39">
        <v>127.470001</v>
      </c>
      <c r="C2123" s="36">
        <f>IF(ISBLANK(B2124), "", GSPC[[#This Row],[Adj Close]]/B2124-1)</f>
        <v>-1.8328878629393475E-2</v>
      </c>
      <c r="D2123" s="37">
        <v>29521</v>
      </c>
      <c r="E2123"/>
      <c r="F2123" s="36" t="str">
        <f>IF(ISBLANK(E2124), "", Long0[[#This Row],[Adj Close]]/E2124-1)</f>
        <v/>
      </c>
      <c r="M2123" s="29">
        <v>29521</v>
      </c>
      <c r="O2123" s="33" t="str">
        <f>IF(ISBLANK(N2124),"",Long3[[#This Row],[Adj Close]]/N2124-1)</f>
        <v/>
      </c>
      <c r="AK2123" s="29">
        <v>29521</v>
      </c>
      <c r="AM2123" s="33" t="str">
        <f>IF(ISBLANK(AL2124),"",Short2[[#This Row],[Adj Close]]/AL2124-1)</f>
        <v/>
      </c>
    </row>
    <row r="2124" spans="1:39" x14ac:dyDescent="0.25">
      <c r="A2124" s="37">
        <v>29514</v>
      </c>
      <c r="B2124" s="39">
        <v>129.85000600000001</v>
      </c>
      <c r="C2124" s="36">
        <f>IF(ISBLANK(B2125), "", GSPC[[#This Row],[Adj Close]]/B2125-1)</f>
        <v>-1.2697672971481944E-2</v>
      </c>
      <c r="D2124" s="37">
        <v>29514</v>
      </c>
      <c r="E2124"/>
      <c r="F2124" s="36" t="str">
        <f>IF(ISBLANK(E2125), "", Long0[[#This Row],[Adj Close]]/E2125-1)</f>
        <v/>
      </c>
      <c r="M2124" s="29">
        <v>29514</v>
      </c>
      <c r="O2124" s="33" t="str">
        <f>IF(ISBLANK(N2125),"",Long3[[#This Row],[Adj Close]]/N2125-1)</f>
        <v/>
      </c>
      <c r="AK2124" s="29">
        <v>29514</v>
      </c>
      <c r="AM2124" s="33" t="str">
        <f>IF(ISBLANK(AL2125),"",Short2[[#This Row],[Adj Close]]/AL2125-1)</f>
        <v/>
      </c>
    </row>
    <row r="2125" spans="1:39" x14ac:dyDescent="0.25">
      <c r="A2125" s="37">
        <v>29507</v>
      </c>
      <c r="B2125" s="39">
        <v>131.520004</v>
      </c>
      <c r="C2125" s="36">
        <f>IF(ISBLANK(B2126), "", GSPC[[#This Row],[Adj Close]]/B2126-1)</f>
        <v>9.4405638658678903E-3</v>
      </c>
      <c r="D2125" s="37">
        <v>29507</v>
      </c>
      <c r="E2125"/>
      <c r="F2125" s="36" t="str">
        <f>IF(ISBLANK(E2126), "", Long0[[#This Row],[Adj Close]]/E2126-1)</f>
        <v/>
      </c>
      <c r="M2125" s="29">
        <v>29507</v>
      </c>
      <c r="O2125" s="33" t="str">
        <f>IF(ISBLANK(N2126),"",Long3[[#This Row],[Adj Close]]/N2126-1)</f>
        <v/>
      </c>
      <c r="AK2125" s="29">
        <v>29507</v>
      </c>
      <c r="AM2125" s="33" t="str">
        <f>IF(ISBLANK(AL2126),"",Short2[[#This Row],[Adj Close]]/AL2126-1)</f>
        <v/>
      </c>
    </row>
    <row r="2126" spans="1:39" x14ac:dyDescent="0.25">
      <c r="A2126" s="37">
        <v>29500</v>
      </c>
      <c r="B2126" s="39">
        <v>130.28999300000001</v>
      </c>
      <c r="C2126" s="36">
        <f>IF(ISBLANK(B2127), "", GSPC[[#This Row],[Adj Close]]/B2127-1)</f>
        <v>7.4228020192870225E-3</v>
      </c>
      <c r="D2126" s="37">
        <v>29500</v>
      </c>
      <c r="E2126"/>
      <c r="F2126" s="36" t="str">
        <f>IF(ISBLANK(E2127), "", Long0[[#This Row],[Adj Close]]/E2127-1)</f>
        <v/>
      </c>
      <c r="M2126" s="29">
        <v>29500</v>
      </c>
      <c r="O2126" s="33" t="str">
        <f>IF(ISBLANK(N2127),"",Long3[[#This Row],[Adj Close]]/N2127-1)</f>
        <v/>
      </c>
      <c r="AK2126" s="29">
        <v>29500</v>
      </c>
      <c r="AM2126" s="33" t="str">
        <f>IF(ISBLANK(AL2127),"",Short2[[#This Row],[Adj Close]]/AL2127-1)</f>
        <v/>
      </c>
    </row>
    <row r="2127" spans="1:39" x14ac:dyDescent="0.25">
      <c r="A2127" s="37">
        <v>29493</v>
      </c>
      <c r="B2127" s="39">
        <v>129.33000200000001</v>
      </c>
      <c r="C2127" s="36">
        <f>IF(ISBLANK(B2128), "", GSPC[[#This Row],[Adj Close]]/B2128-1)</f>
        <v>2.3585311018366584E-2</v>
      </c>
      <c r="D2127" s="37">
        <v>29493</v>
      </c>
      <c r="E2127"/>
      <c r="F2127" s="36" t="str">
        <f>IF(ISBLANK(E2128), "", Long0[[#This Row],[Adj Close]]/E2128-1)</f>
        <v/>
      </c>
      <c r="M2127" s="29">
        <v>29493</v>
      </c>
      <c r="O2127" s="33" t="str">
        <f>IF(ISBLANK(N2128),"",Long3[[#This Row],[Adj Close]]/N2128-1)</f>
        <v/>
      </c>
      <c r="AK2127" s="29">
        <v>29493</v>
      </c>
      <c r="AM2127" s="33" t="str">
        <f>IF(ISBLANK(AL2128),"",Short2[[#This Row],[Adj Close]]/AL2128-1)</f>
        <v/>
      </c>
    </row>
    <row r="2128" spans="1:39" x14ac:dyDescent="0.25">
      <c r="A2128" s="37">
        <v>29486</v>
      </c>
      <c r="B2128" s="39">
        <v>126.349998</v>
      </c>
      <c r="C2128" s="36">
        <f>IF(ISBLANK(B2129), "", GSPC[[#This Row],[Adj Close]]/B2129-1)</f>
        <v>-2.2437152804642202E-2</v>
      </c>
      <c r="D2128" s="37">
        <v>29486</v>
      </c>
      <c r="E2128"/>
      <c r="F2128" s="36" t="str">
        <f>IF(ISBLANK(E2129), "", Long0[[#This Row],[Adj Close]]/E2129-1)</f>
        <v/>
      </c>
      <c r="M2128" s="29">
        <v>29486</v>
      </c>
      <c r="O2128" s="33" t="str">
        <f>IF(ISBLANK(N2129),"",Long3[[#This Row],[Adj Close]]/N2129-1)</f>
        <v/>
      </c>
      <c r="AK2128" s="29">
        <v>29486</v>
      </c>
      <c r="AM2128" s="33" t="str">
        <f>IF(ISBLANK(AL2129),"",Short2[[#This Row],[Adj Close]]/AL2129-1)</f>
        <v/>
      </c>
    </row>
    <row r="2129" spans="1:39" x14ac:dyDescent="0.25">
      <c r="A2129" s="37">
        <v>29479</v>
      </c>
      <c r="B2129" s="39">
        <v>129.25</v>
      </c>
      <c r="C2129" s="36">
        <f>IF(ISBLANK(B2130), "", GSPC[[#This Row],[Adj Close]]/B2130-1)</f>
        <v>2.955232571648625E-2</v>
      </c>
      <c r="D2129" s="37">
        <v>29479</v>
      </c>
      <c r="E2129"/>
      <c r="F2129" s="36" t="str">
        <f>IF(ISBLANK(E2130), "", Long0[[#This Row],[Adj Close]]/E2130-1)</f>
        <v/>
      </c>
      <c r="M2129" s="29">
        <v>29479</v>
      </c>
      <c r="O2129" s="33" t="str">
        <f>IF(ISBLANK(N2130),"",Long3[[#This Row],[Adj Close]]/N2130-1)</f>
        <v/>
      </c>
      <c r="AK2129" s="29">
        <v>29479</v>
      </c>
      <c r="AM2129" s="33" t="str">
        <f>IF(ISBLANK(AL2130),"",Short2[[#This Row],[Adj Close]]/AL2130-1)</f>
        <v/>
      </c>
    </row>
    <row r="2130" spans="1:39" x14ac:dyDescent="0.25">
      <c r="A2130" s="37">
        <v>29472</v>
      </c>
      <c r="B2130" s="39">
        <v>125.540001</v>
      </c>
      <c r="C2130" s="36">
        <f>IF(ISBLANK(B2131), "", GSPC[[#This Row],[Adj Close]]/B2131-1)</f>
        <v>5.285105828437775E-3</v>
      </c>
      <c r="D2130" s="37">
        <v>29472</v>
      </c>
      <c r="E2130"/>
      <c r="F2130" s="36" t="str">
        <f>IF(ISBLANK(E2131), "", Long0[[#This Row],[Adj Close]]/E2131-1)</f>
        <v/>
      </c>
      <c r="M2130" s="29">
        <v>29472</v>
      </c>
      <c r="O2130" s="33" t="str">
        <f>IF(ISBLANK(N2131),"",Long3[[#This Row],[Adj Close]]/N2131-1)</f>
        <v/>
      </c>
      <c r="AK2130" s="29">
        <v>29472</v>
      </c>
      <c r="AM2130" s="33" t="str">
        <f>IF(ISBLANK(AL2131),"",Short2[[#This Row],[Adj Close]]/AL2131-1)</f>
        <v/>
      </c>
    </row>
    <row r="2131" spans="1:39" x14ac:dyDescent="0.25">
      <c r="A2131" s="37">
        <v>29465</v>
      </c>
      <c r="B2131" s="39">
        <v>124.879997</v>
      </c>
      <c r="C2131" s="36">
        <f>IF(ISBLANK(B2132), "", GSPC[[#This Row],[Adj Close]]/B2132-1)</f>
        <v>2.0428175039095553E-2</v>
      </c>
      <c r="D2131" s="37">
        <v>29465</v>
      </c>
      <c r="E2131"/>
      <c r="F2131" s="36" t="str">
        <f>IF(ISBLANK(E2132), "", Long0[[#This Row],[Adj Close]]/E2132-1)</f>
        <v/>
      </c>
      <c r="M2131" s="29">
        <v>29465</v>
      </c>
      <c r="O2131" s="33" t="str">
        <f>IF(ISBLANK(N2132),"",Long3[[#This Row],[Adj Close]]/N2132-1)</f>
        <v/>
      </c>
      <c r="AK2131" s="29">
        <v>29465</v>
      </c>
      <c r="AM2131" s="33" t="str">
        <f>IF(ISBLANK(AL2132),"",Short2[[#This Row],[Adj Close]]/AL2132-1)</f>
        <v/>
      </c>
    </row>
    <row r="2132" spans="1:39" x14ac:dyDescent="0.25">
      <c r="A2132" s="37">
        <v>29458</v>
      </c>
      <c r="B2132" s="39">
        <v>122.379997</v>
      </c>
      <c r="C2132" s="36">
        <f>IF(ISBLANK(B2133), "", GSPC[[#This Row],[Adj Close]]/B2133-1)</f>
        <v>-2.8884304766330082E-2</v>
      </c>
      <c r="D2132" s="37">
        <v>29458</v>
      </c>
      <c r="E2132"/>
      <c r="F2132" s="36" t="str">
        <f>IF(ISBLANK(E2133), "", Long0[[#This Row],[Adj Close]]/E2133-1)</f>
        <v/>
      </c>
      <c r="M2132" s="29">
        <v>29458</v>
      </c>
      <c r="O2132" s="33" t="str">
        <f>IF(ISBLANK(N2133),"",Long3[[#This Row],[Adj Close]]/N2133-1)</f>
        <v/>
      </c>
      <c r="AK2132" s="29">
        <v>29458</v>
      </c>
      <c r="AM2132" s="33" t="str">
        <f>IF(ISBLANK(AL2133),"",Short2[[#This Row],[Adj Close]]/AL2133-1)</f>
        <v/>
      </c>
    </row>
    <row r="2133" spans="1:39" x14ac:dyDescent="0.25">
      <c r="A2133" s="37">
        <v>29451</v>
      </c>
      <c r="B2133" s="39">
        <v>126.019997</v>
      </c>
      <c r="C2133" s="36">
        <f>IF(ISBLANK(B2134), "", GSPC[[#This Row],[Adj Close]]/B2134-1)</f>
        <v>2.3862233345035566E-3</v>
      </c>
      <c r="D2133" s="37">
        <v>29451</v>
      </c>
      <c r="E2133"/>
      <c r="F2133" s="36" t="str">
        <f>IF(ISBLANK(E2134), "", Long0[[#This Row],[Adj Close]]/E2134-1)</f>
        <v/>
      </c>
      <c r="M2133" s="29">
        <v>29451</v>
      </c>
      <c r="O2133" s="33" t="str">
        <f>IF(ISBLANK(N2134),"",Long3[[#This Row],[Adj Close]]/N2134-1)</f>
        <v/>
      </c>
      <c r="AK2133" s="29">
        <v>29451</v>
      </c>
      <c r="AM2133" s="33" t="str">
        <f>IF(ISBLANK(AL2134),"",Short2[[#This Row],[Adj Close]]/AL2134-1)</f>
        <v/>
      </c>
    </row>
    <row r="2134" spans="1:39" x14ac:dyDescent="0.25">
      <c r="A2134" s="37">
        <v>29444</v>
      </c>
      <c r="B2134" s="39">
        <v>125.720001</v>
      </c>
      <c r="C2134" s="36">
        <f>IF(ISBLANK(B2135), "", GSPC[[#This Row],[Adj Close]]/B2135-1)</f>
        <v>1.7069816219805745E-2</v>
      </c>
      <c r="D2134" s="37">
        <v>29444</v>
      </c>
      <c r="E2134"/>
      <c r="F2134" s="36" t="str">
        <f>IF(ISBLANK(E2135), "", Long0[[#This Row],[Adj Close]]/E2135-1)</f>
        <v/>
      </c>
      <c r="M2134" s="29">
        <v>29444</v>
      </c>
      <c r="O2134" s="33" t="str">
        <f>IF(ISBLANK(N2135),"",Long3[[#This Row],[Adj Close]]/N2135-1)</f>
        <v/>
      </c>
      <c r="AK2134" s="29">
        <v>29444</v>
      </c>
      <c r="AM2134" s="33" t="str">
        <f>IF(ISBLANK(AL2135),"",Short2[[#This Row],[Adj Close]]/AL2135-1)</f>
        <v/>
      </c>
    </row>
    <row r="2135" spans="1:39" x14ac:dyDescent="0.25">
      <c r="A2135" s="37">
        <v>29437</v>
      </c>
      <c r="B2135" s="39">
        <v>123.610001</v>
      </c>
      <c r="C2135" s="36">
        <f>IF(ISBLANK(B2136), "", GSPC[[#This Row],[Adj Close]]/B2136-1)</f>
        <v>1.9800363169708568E-2</v>
      </c>
      <c r="D2135" s="37">
        <v>29437</v>
      </c>
      <c r="E2135"/>
      <c r="F2135" s="36" t="str">
        <f>IF(ISBLANK(E2136), "", Long0[[#This Row],[Adj Close]]/E2136-1)</f>
        <v/>
      </c>
      <c r="M2135" s="29">
        <v>29437</v>
      </c>
      <c r="O2135" s="33" t="str">
        <f>IF(ISBLANK(N2136),"",Long3[[#This Row],[Adj Close]]/N2136-1)</f>
        <v/>
      </c>
      <c r="AK2135" s="29">
        <v>29437</v>
      </c>
      <c r="AM2135" s="33" t="str">
        <f>IF(ISBLANK(AL2136),"",Short2[[#This Row],[Adj Close]]/AL2136-1)</f>
        <v/>
      </c>
    </row>
    <row r="2136" spans="1:39" x14ac:dyDescent="0.25">
      <c r="A2136" s="37">
        <v>29430</v>
      </c>
      <c r="B2136" s="39">
        <v>121.209999</v>
      </c>
      <c r="C2136" s="36">
        <f>IF(ISBLANK(B2137), "", GSPC[[#This Row],[Adj Close]]/B2137-1)</f>
        <v>3.5601921142589532E-3</v>
      </c>
      <c r="D2136" s="37">
        <v>29430</v>
      </c>
      <c r="E2136"/>
      <c r="F2136" s="36" t="str">
        <f>IF(ISBLANK(E2137), "", Long0[[#This Row],[Adj Close]]/E2137-1)</f>
        <v/>
      </c>
      <c r="M2136" s="29">
        <v>29430</v>
      </c>
      <c r="O2136" s="33" t="str">
        <f>IF(ISBLANK(N2137),"",Long3[[#This Row],[Adj Close]]/N2137-1)</f>
        <v/>
      </c>
      <c r="AK2136" s="29">
        <v>29430</v>
      </c>
      <c r="AM2136" s="33" t="str">
        <f>IF(ISBLANK(AL2137),"",Short2[[#This Row],[Adj Close]]/AL2137-1)</f>
        <v/>
      </c>
    </row>
    <row r="2137" spans="1:39" x14ac:dyDescent="0.25">
      <c r="A2137" s="37">
        <v>29423</v>
      </c>
      <c r="B2137" s="39">
        <v>120.779999</v>
      </c>
      <c r="C2137" s="36">
        <f>IF(ISBLANK(B2138), "", GSPC[[#This Row],[Adj Close]]/B2138-1)</f>
        <v>-1.0324500079281429E-2</v>
      </c>
      <c r="D2137" s="37">
        <v>29423</v>
      </c>
      <c r="E2137"/>
      <c r="F2137" s="36" t="str">
        <f>IF(ISBLANK(E2138), "", Long0[[#This Row],[Adj Close]]/E2138-1)</f>
        <v/>
      </c>
      <c r="M2137" s="29">
        <v>29423</v>
      </c>
      <c r="O2137" s="33" t="str">
        <f>IF(ISBLANK(N2138),"",Long3[[#This Row],[Adj Close]]/N2138-1)</f>
        <v/>
      </c>
      <c r="AK2137" s="29">
        <v>29423</v>
      </c>
      <c r="AM2137" s="33" t="str">
        <f>IF(ISBLANK(AL2138),"",Short2[[#This Row],[Adj Close]]/AL2138-1)</f>
        <v/>
      </c>
    </row>
    <row r="2138" spans="1:39" x14ac:dyDescent="0.25">
      <c r="A2138" s="37">
        <v>29416</v>
      </c>
      <c r="B2138" s="39">
        <v>122.040001</v>
      </c>
      <c r="C2138" s="36">
        <f>IF(ISBLANK(B2139), "", GSPC[[#This Row],[Adj Close]]/B2139-1)</f>
        <v>3.5641591501751169E-2</v>
      </c>
      <c r="D2138" s="37">
        <v>29416</v>
      </c>
      <c r="E2138"/>
      <c r="F2138" s="36" t="str">
        <f>IF(ISBLANK(E2139), "", Long0[[#This Row],[Adj Close]]/E2139-1)</f>
        <v/>
      </c>
      <c r="M2138" s="29">
        <v>29416</v>
      </c>
      <c r="O2138" s="33" t="str">
        <f>IF(ISBLANK(N2139),"",Long3[[#This Row],[Adj Close]]/N2139-1)</f>
        <v/>
      </c>
      <c r="AK2138" s="29">
        <v>29416</v>
      </c>
      <c r="AM2138" s="33" t="str">
        <f>IF(ISBLANK(AL2139),"",Short2[[#This Row],[Adj Close]]/AL2139-1)</f>
        <v/>
      </c>
    </row>
    <row r="2139" spans="1:39" x14ac:dyDescent="0.25">
      <c r="A2139" s="37">
        <v>29409</v>
      </c>
      <c r="B2139" s="39">
        <v>117.839996</v>
      </c>
      <c r="C2139" s="36">
        <f>IF(ISBLANK(B2140), "", GSPC[[#This Row],[Adj Close]]/B2140-1)</f>
        <v>3.2351183657000071E-3</v>
      </c>
      <c r="D2139" s="37">
        <v>29409</v>
      </c>
      <c r="E2139"/>
      <c r="F2139" s="36" t="str">
        <f>IF(ISBLANK(E2140), "", Long0[[#This Row],[Adj Close]]/E2140-1)</f>
        <v/>
      </c>
      <c r="M2139" s="29">
        <v>29409</v>
      </c>
      <c r="O2139" s="33" t="str">
        <f>IF(ISBLANK(N2140),"",Long3[[#This Row],[Adj Close]]/N2140-1)</f>
        <v/>
      </c>
      <c r="AK2139" s="29">
        <v>29409</v>
      </c>
      <c r="AM2139" s="33" t="str">
        <f>IF(ISBLANK(AL2140),"",Short2[[#This Row],[Adj Close]]/AL2140-1)</f>
        <v/>
      </c>
    </row>
    <row r="2140" spans="1:39" x14ac:dyDescent="0.25">
      <c r="A2140" s="37">
        <v>29402</v>
      </c>
      <c r="B2140" s="39">
        <v>117.459999</v>
      </c>
      <c r="C2140" s="36">
        <f>IF(ISBLANK(B2141), "", GSPC[[#This Row],[Adj Close]]/B2141-1)</f>
        <v>1.2586198275861937E-2</v>
      </c>
      <c r="D2140" s="37">
        <v>29402</v>
      </c>
      <c r="E2140"/>
      <c r="F2140" s="36" t="str">
        <f>IF(ISBLANK(E2141), "", Long0[[#This Row],[Adj Close]]/E2141-1)</f>
        <v/>
      </c>
      <c r="M2140" s="29">
        <v>29402</v>
      </c>
      <c r="O2140" s="33" t="str">
        <f>IF(ISBLANK(N2141),"",Long3[[#This Row],[Adj Close]]/N2141-1)</f>
        <v/>
      </c>
      <c r="AK2140" s="29">
        <v>29402</v>
      </c>
      <c r="AM2140" s="33" t="str">
        <f>IF(ISBLANK(AL2141),"",Short2[[#This Row],[Adj Close]]/AL2141-1)</f>
        <v/>
      </c>
    </row>
    <row r="2141" spans="1:39" x14ac:dyDescent="0.25">
      <c r="A2141" s="37">
        <v>29395</v>
      </c>
      <c r="B2141" s="39">
        <v>116</v>
      </c>
      <c r="C2141" s="36">
        <f>IF(ISBLANK(B2142), "", GSPC[[#This Row],[Adj Close]]/B2142-1)</f>
        <v>1.7008609802009689E-2</v>
      </c>
      <c r="D2141" s="37">
        <v>29395</v>
      </c>
      <c r="E2141"/>
      <c r="F2141" s="36" t="str">
        <f>IF(ISBLANK(E2142), "", Long0[[#This Row],[Adj Close]]/E2142-1)</f>
        <v/>
      </c>
      <c r="M2141" s="29">
        <v>29395</v>
      </c>
      <c r="O2141" s="33" t="str">
        <f>IF(ISBLANK(N2142),"",Long3[[#This Row],[Adj Close]]/N2142-1)</f>
        <v/>
      </c>
      <c r="AK2141" s="29">
        <v>29395</v>
      </c>
      <c r="AM2141" s="33" t="str">
        <f>IF(ISBLANK(AL2142),"",Short2[[#This Row],[Adj Close]]/AL2142-1)</f>
        <v/>
      </c>
    </row>
    <row r="2142" spans="1:39" x14ac:dyDescent="0.25">
      <c r="A2142" s="37">
        <v>29388</v>
      </c>
      <c r="B2142" s="39">
        <v>114.05999799999999</v>
      </c>
      <c r="C2142" s="36">
        <f>IF(ISBLANK(B2143), "", GSPC[[#This Row],[Adj Close]]/B2143-1)</f>
        <v>-1.5110957863931573E-2</v>
      </c>
      <c r="D2142" s="37">
        <v>29388</v>
      </c>
      <c r="E2142"/>
      <c r="F2142" s="36" t="str">
        <f>IF(ISBLANK(E2143), "", Long0[[#This Row],[Adj Close]]/E2143-1)</f>
        <v/>
      </c>
      <c r="M2142" s="29">
        <v>29388</v>
      </c>
      <c r="O2142" s="33" t="str">
        <f>IF(ISBLANK(N2143),"",Long3[[#This Row],[Adj Close]]/N2143-1)</f>
        <v/>
      </c>
      <c r="AK2142" s="29">
        <v>29388</v>
      </c>
      <c r="AM2142" s="33" t="str">
        <f>IF(ISBLANK(AL2143),"",Short2[[#This Row],[Adj Close]]/AL2143-1)</f>
        <v/>
      </c>
    </row>
    <row r="2143" spans="1:39" x14ac:dyDescent="0.25">
      <c r="A2143" s="37">
        <v>29381</v>
      </c>
      <c r="B2143" s="39">
        <v>115.80999799999999</v>
      </c>
      <c r="C2143" s="36">
        <f>IF(ISBLANK(B2144), "", GSPC[[#This Row],[Adj Close]]/B2144-1)</f>
        <v>2.3056546547435053E-2</v>
      </c>
      <c r="D2143" s="37">
        <v>29381</v>
      </c>
      <c r="E2143"/>
      <c r="F2143" s="36" t="str">
        <f>IF(ISBLANK(E2144), "", Long0[[#This Row],[Adj Close]]/E2144-1)</f>
        <v/>
      </c>
      <c r="M2143" s="29">
        <v>29381</v>
      </c>
      <c r="O2143" s="33" t="str">
        <f>IF(ISBLANK(N2144),"",Long3[[#This Row],[Adj Close]]/N2144-1)</f>
        <v/>
      </c>
      <c r="AK2143" s="29">
        <v>29381</v>
      </c>
      <c r="AM2143" s="33" t="str">
        <f>IF(ISBLANK(AL2144),"",Short2[[#This Row],[Adj Close]]/AL2144-1)</f>
        <v/>
      </c>
    </row>
    <row r="2144" spans="1:39" x14ac:dyDescent="0.25">
      <c r="A2144" s="37">
        <v>29374</v>
      </c>
      <c r="B2144" s="39">
        <v>113.199997</v>
      </c>
      <c r="C2144" s="36">
        <f>IF(ISBLANK(B2145), "", GSPC[[#This Row],[Adj Close]]/B2145-1)</f>
        <v>1.7619552636094049E-2</v>
      </c>
      <c r="D2144" s="37">
        <v>29374</v>
      </c>
      <c r="E2144"/>
      <c r="F2144" s="36" t="str">
        <f>IF(ISBLANK(E2145), "", Long0[[#This Row],[Adj Close]]/E2145-1)</f>
        <v/>
      </c>
      <c r="M2144" s="29">
        <v>29374</v>
      </c>
      <c r="O2144" s="33" t="str">
        <f>IF(ISBLANK(N2145),"",Long3[[#This Row],[Adj Close]]/N2145-1)</f>
        <v/>
      </c>
      <c r="AK2144" s="29">
        <v>29374</v>
      </c>
      <c r="AM2144" s="33" t="str">
        <f>IF(ISBLANK(AL2145),"",Short2[[#This Row],[Adj Close]]/AL2145-1)</f>
        <v/>
      </c>
    </row>
    <row r="2145" spans="1:39" x14ac:dyDescent="0.25">
      <c r="A2145" s="37">
        <v>29367</v>
      </c>
      <c r="B2145" s="39">
        <v>111.239998</v>
      </c>
      <c r="C2145" s="36">
        <f>IF(ISBLANK(B2146), "", GSPC[[#This Row],[Adj Close]]/B2146-1)</f>
        <v>5.6047277453066258E-3</v>
      </c>
      <c r="D2145" s="37">
        <v>29367</v>
      </c>
      <c r="E2145"/>
      <c r="F2145" s="36" t="str">
        <f>IF(ISBLANK(E2146), "", Long0[[#This Row],[Adj Close]]/E2146-1)</f>
        <v/>
      </c>
      <c r="M2145" s="29">
        <v>29367</v>
      </c>
      <c r="O2145" s="33" t="str">
        <f>IF(ISBLANK(N2146),"",Long3[[#This Row],[Adj Close]]/N2146-1)</f>
        <v/>
      </c>
      <c r="AK2145" s="29">
        <v>29367</v>
      </c>
      <c r="AM2145" s="33" t="str">
        <f>IF(ISBLANK(AL2146),"",Short2[[#This Row],[Adj Close]]/AL2146-1)</f>
        <v/>
      </c>
    </row>
    <row r="2146" spans="1:39" x14ac:dyDescent="0.25">
      <c r="A2146" s="37">
        <v>29360</v>
      </c>
      <c r="B2146" s="39">
        <v>110.620003</v>
      </c>
      <c r="C2146" s="36">
        <f>IF(ISBLANK(B2147), "", GSPC[[#This Row],[Adj Close]]/B2147-1)</f>
        <v>3.0461155667650841E-2</v>
      </c>
      <c r="D2146" s="37">
        <v>29360</v>
      </c>
      <c r="E2146"/>
      <c r="F2146" s="36" t="str">
        <f>IF(ISBLANK(E2147), "", Long0[[#This Row],[Adj Close]]/E2147-1)</f>
        <v/>
      </c>
      <c r="M2146" s="29">
        <v>29360</v>
      </c>
      <c r="O2146" s="33" t="str">
        <f>IF(ISBLANK(N2147),"",Long3[[#This Row],[Adj Close]]/N2147-1)</f>
        <v/>
      </c>
      <c r="AK2146" s="29">
        <v>29360</v>
      </c>
      <c r="AM2146" s="33" t="str">
        <f>IF(ISBLANK(AL2147),"",Short2[[#This Row],[Adj Close]]/AL2147-1)</f>
        <v/>
      </c>
    </row>
    <row r="2147" spans="1:39" x14ac:dyDescent="0.25">
      <c r="A2147" s="37">
        <v>29353</v>
      </c>
      <c r="B2147" s="39">
        <v>107.349998</v>
      </c>
      <c r="C2147" s="36">
        <f>IF(ISBLANK(B2148), "", GSPC[[#This Row],[Adj Close]]/B2148-1)</f>
        <v>2.5114562403413254E-2</v>
      </c>
      <c r="D2147" s="37">
        <v>29353</v>
      </c>
      <c r="E2147"/>
      <c r="F2147" s="36" t="str">
        <f>IF(ISBLANK(E2148), "", Long0[[#This Row],[Adj Close]]/E2148-1)</f>
        <v/>
      </c>
      <c r="M2147" s="29">
        <v>29353</v>
      </c>
      <c r="O2147" s="33" t="str">
        <f>IF(ISBLANK(N2148),"",Long3[[#This Row],[Adj Close]]/N2148-1)</f>
        <v/>
      </c>
      <c r="AK2147" s="29">
        <v>29353</v>
      </c>
      <c r="AM2147" s="33" t="str">
        <f>IF(ISBLANK(AL2148),"",Short2[[#This Row],[Adj Close]]/AL2148-1)</f>
        <v/>
      </c>
    </row>
    <row r="2148" spans="1:39" x14ac:dyDescent="0.25">
      <c r="A2148" s="37">
        <v>29346</v>
      </c>
      <c r="B2148" s="39">
        <v>104.720001</v>
      </c>
      <c r="C2148" s="36">
        <f>IF(ISBLANK(B2149), "", GSPC[[#This Row],[Adj Close]]/B2149-1)</f>
        <v>-8.1454914160732361E-3</v>
      </c>
      <c r="D2148" s="37">
        <v>29346</v>
      </c>
      <c r="E2148"/>
      <c r="F2148" s="36" t="str">
        <f>IF(ISBLANK(E2149), "", Long0[[#This Row],[Adj Close]]/E2149-1)</f>
        <v/>
      </c>
      <c r="M2148" s="29">
        <v>29346</v>
      </c>
      <c r="O2148" s="33" t="str">
        <f>IF(ISBLANK(N2149),"",Long3[[#This Row],[Adj Close]]/N2149-1)</f>
        <v/>
      </c>
      <c r="AK2148" s="29">
        <v>29346</v>
      </c>
      <c r="AM2148" s="33" t="str">
        <f>IF(ISBLANK(AL2149),"",Short2[[#This Row],[Adj Close]]/AL2149-1)</f>
        <v/>
      </c>
    </row>
    <row r="2149" spans="1:39" x14ac:dyDescent="0.25">
      <c r="A2149" s="37">
        <v>29339</v>
      </c>
      <c r="B2149" s="39">
        <v>105.58000199999999</v>
      </c>
      <c r="C2149" s="36">
        <f>IF(ISBLANK(B2150), "", GSPC[[#This Row],[Adj Close]]/B2150-1)</f>
        <v>3.993894865199854E-3</v>
      </c>
      <c r="D2149" s="37">
        <v>29339</v>
      </c>
      <c r="E2149"/>
      <c r="F2149" s="36" t="str">
        <f>IF(ISBLANK(E2150), "", Long0[[#This Row],[Adj Close]]/E2150-1)</f>
        <v/>
      </c>
      <c r="M2149" s="29">
        <v>29339</v>
      </c>
      <c r="O2149" s="33" t="str">
        <f>IF(ISBLANK(N2150),"",Long3[[#This Row],[Adj Close]]/N2150-1)</f>
        <v/>
      </c>
      <c r="AK2149" s="29">
        <v>29339</v>
      </c>
      <c r="AM2149" s="33" t="str">
        <f>IF(ISBLANK(AL2150),"",Short2[[#This Row],[Adj Close]]/AL2150-1)</f>
        <v/>
      </c>
    </row>
    <row r="2150" spans="1:39" x14ac:dyDescent="0.25">
      <c r="A2150" s="37">
        <v>29332</v>
      </c>
      <c r="B2150" s="39">
        <v>105.160004</v>
      </c>
      <c r="C2150" s="36">
        <f>IF(ISBLANK(B2151), "", GSPC[[#This Row],[Adj Close]]/B2151-1)</f>
        <v>4.5847845474455085E-2</v>
      </c>
      <c r="D2150" s="37">
        <v>29332</v>
      </c>
      <c r="E2150"/>
      <c r="F2150" s="36" t="str">
        <f>IF(ISBLANK(E2151), "", Long0[[#This Row],[Adj Close]]/E2151-1)</f>
        <v/>
      </c>
      <c r="M2150" s="29">
        <v>29332</v>
      </c>
      <c r="O2150" s="33" t="str">
        <f>IF(ISBLANK(N2151),"",Long3[[#This Row],[Adj Close]]/N2151-1)</f>
        <v/>
      </c>
      <c r="AK2150" s="29">
        <v>29332</v>
      </c>
      <c r="AM2150" s="33" t="str">
        <f>IF(ISBLANK(AL2151),"",Short2[[#This Row],[Adj Close]]/AL2151-1)</f>
        <v/>
      </c>
    </row>
    <row r="2151" spans="1:39" x14ac:dyDescent="0.25">
      <c r="A2151" s="37">
        <v>29325</v>
      </c>
      <c r="B2151" s="39">
        <v>100.550003</v>
      </c>
      <c r="C2151" s="36">
        <f>IF(ISBLANK(B2152), "", GSPC[[#This Row],[Adj Close]]/B2152-1)</f>
        <v>-3.1216860668495383E-2</v>
      </c>
      <c r="D2151" s="37">
        <v>29325</v>
      </c>
      <c r="E2151"/>
      <c r="F2151" s="36" t="str">
        <f>IF(ISBLANK(E2152), "", Long0[[#This Row],[Adj Close]]/E2152-1)</f>
        <v/>
      </c>
      <c r="M2151" s="29">
        <v>29325</v>
      </c>
      <c r="O2151" s="33" t="str">
        <f>IF(ISBLANK(N2152),"",Long3[[#This Row],[Adj Close]]/N2152-1)</f>
        <v/>
      </c>
      <c r="AK2151" s="29">
        <v>29325</v>
      </c>
      <c r="AM2151" s="33" t="str">
        <f>IF(ISBLANK(AL2152),"",Short2[[#This Row],[Adj Close]]/AL2152-1)</f>
        <v/>
      </c>
    </row>
    <row r="2152" spans="1:39" x14ac:dyDescent="0.25">
      <c r="A2152" s="37">
        <v>29318</v>
      </c>
      <c r="B2152" s="39">
        <v>103.790001</v>
      </c>
      <c r="C2152" s="36">
        <f>IF(ISBLANK(B2153), "", GSPC[[#This Row],[Adj Close]]/B2153-1)</f>
        <v>1.6054811237301791E-2</v>
      </c>
      <c r="D2152" s="37">
        <v>29318</v>
      </c>
      <c r="E2152"/>
      <c r="F2152" s="36" t="str">
        <f>IF(ISBLANK(E2153), "", Long0[[#This Row],[Adj Close]]/E2153-1)</f>
        <v/>
      </c>
      <c r="M2152" s="29">
        <v>29318</v>
      </c>
      <c r="O2152" s="33" t="str">
        <f>IF(ISBLANK(N2153),"",Long3[[#This Row],[Adj Close]]/N2153-1)</f>
        <v/>
      </c>
      <c r="AK2152" s="29">
        <v>29318</v>
      </c>
      <c r="AM2152" s="33" t="str">
        <f>IF(ISBLANK(AL2153),"",Short2[[#This Row],[Adj Close]]/AL2153-1)</f>
        <v/>
      </c>
    </row>
    <row r="2153" spans="1:39" x14ac:dyDescent="0.25">
      <c r="A2153" s="37">
        <v>29311</v>
      </c>
      <c r="B2153" s="39">
        <v>102.150002</v>
      </c>
      <c r="C2153" s="36">
        <f>IF(ISBLANK(B2154), "", GSPC[[#This Row],[Adj Close]]/B2154-1)</f>
        <v>1.4600735001986331E-2</v>
      </c>
      <c r="D2153" s="37">
        <v>29311</v>
      </c>
      <c r="E2153"/>
      <c r="F2153" s="36" t="str">
        <f>IF(ISBLANK(E2154), "", Long0[[#This Row],[Adj Close]]/E2154-1)</f>
        <v/>
      </c>
      <c r="M2153" s="29">
        <v>29311</v>
      </c>
      <c r="O2153" s="33" t="str">
        <f>IF(ISBLANK(N2154),"",Long3[[#This Row],[Adj Close]]/N2154-1)</f>
        <v/>
      </c>
      <c r="AK2153" s="29">
        <v>29311</v>
      </c>
      <c r="AM2153" s="33" t="str">
        <f>IF(ISBLANK(AL2154),"",Short2[[#This Row],[Adj Close]]/AL2154-1)</f>
        <v/>
      </c>
    </row>
    <row r="2154" spans="1:39" x14ac:dyDescent="0.25">
      <c r="A2154" s="37">
        <v>29304</v>
      </c>
      <c r="B2154" s="39">
        <v>100.68</v>
      </c>
      <c r="C2154" s="36">
        <f>IF(ISBLANK(B2155), "", GSPC[[#This Row],[Adj Close]]/B2155-1)</f>
        <v>-1.5931952222303702E-2</v>
      </c>
      <c r="D2154" s="37">
        <v>29304</v>
      </c>
      <c r="E2154"/>
      <c r="F2154" s="36" t="str">
        <f>IF(ISBLANK(E2155), "", Long0[[#This Row],[Adj Close]]/E2155-1)</f>
        <v/>
      </c>
      <c r="M2154" s="29">
        <v>29304</v>
      </c>
      <c r="O2154" s="33" t="str">
        <f>IF(ISBLANK(N2155),"",Long3[[#This Row],[Adj Close]]/N2155-1)</f>
        <v/>
      </c>
      <c r="AK2154" s="29">
        <v>29304</v>
      </c>
      <c r="AM2154" s="33" t="str">
        <f>IF(ISBLANK(AL2155),"",Short2[[#This Row],[Adj Close]]/AL2155-1)</f>
        <v/>
      </c>
    </row>
    <row r="2155" spans="1:39" x14ac:dyDescent="0.25">
      <c r="A2155" s="37">
        <v>29297</v>
      </c>
      <c r="B2155" s="39">
        <v>102.30999799999999</v>
      </c>
      <c r="C2155" s="36">
        <f>IF(ISBLANK(B2156), "", GSPC[[#This Row],[Adj Close]]/B2156-1)</f>
        <v>-2.9593113914445746E-2</v>
      </c>
      <c r="D2155" s="37">
        <v>29297</v>
      </c>
      <c r="E2155"/>
      <c r="F2155" s="36" t="str">
        <f>IF(ISBLANK(E2156), "", Long0[[#This Row],[Adj Close]]/E2156-1)</f>
        <v/>
      </c>
      <c r="M2155" s="29">
        <v>29297</v>
      </c>
      <c r="O2155" s="33" t="str">
        <f>IF(ISBLANK(N2156),"",Long3[[#This Row],[Adj Close]]/N2156-1)</f>
        <v/>
      </c>
      <c r="AK2155" s="29">
        <v>29297</v>
      </c>
      <c r="AM2155" s="33" t="str">
        <f>IF(ISBLANK(AL2156),"",Short2[[#This Row],[Adj Close]]/AL2156-1)</f>
        <v/>
      </c>
    </row>
    <row r="2156" spans="1:39" x14ac:dyDescent="0.25">
      <c r="A2156" s="37">
        <v>29290</v>
      </c>
      <c r="B2156" s="39">
        <v>105.43</v>
      </c>
      <c r="C2156" s="36">
        <f>IF(ISBLANK(B2157), "", GSPC[[#This Row],[Adj Close]]/B2157-1)</f>
        <v>-1.3751187768920703E-2</v>
      </c>
    </row>
    <row r="2157" spans="1:39" x14ac:dyDescent="0.25">
      <c r="A2157" s="37">
        <v>29283</v>
      </c>
      <c r="B2157" s="39">
        <v>106.900002</v>
      </c>
      <c r="C2157" s="36">
        <f>IF(ISBLANK(B2158), "", GSPC[[#This Row],[Adj Close]]/B2158-1)</f>
        <v>-5.9475644572386299E-2</v>
      </c>
    </row>
    <row r="2158" spans="1:39" x14ac:dyDescent="0.25">
      <c r="A2158" s="37">
        <v>29276</v>
      </c>
      <c r="B2158" s="39">
        <v>113.660004</v>
      </c>
      <c r="C2158" s="36">
        <f>IF(ISBLANK(B2159), "", GSPC[[#This Row],[Adj Close]]/B2159-1)</f>
        <v>-1.1995801356086577E-2</v>
      </c>
    </row>
    <row r="2159" spans="1:39" x14ac:dyDescent="0.25">
      <c r="A2159" s="37">
        <v>29269</v>
      </c>
      <c r="B2159" s="39">
        <v>115.040001</v>
      </c>
      <c r="C2159" s="36">
        <f>IF(ISBLANK(B2160), "", GSPC[[#This Row],[Adj Close]]/B2160-1)</f>
        <v>-3.2059872383333188E-3</v>
      </c>
    </row>
    <row r="2160" spans="1:39" x14ac:dyDescent="0.25">
      <c r="A2160" s="37">
        <v>29262</v>
      </c>
      <c r="B2160" s="39">
        <v>115.410004</v>
      </c>
      <c r="C2160" s="36">
        <f>IF(ISBLANK(B2161), "", GSPC[[#This Row],[Adj Close]]/B2161-1)</f>
        <v>-2.1534489738053941E-2</v>
      </c>
    </row>
    <row r="2161" spans="1:3" x14ac:dyDescent="0.25">
      <c r="A2161" s="37">
        <v>29255</v>
      </c>
      <c r="B2161" s="39">
        <v>117.949997</v>
      </c>
      <c r="C2161" s="36">
        <f>IF(ISBLANK(B2162), "", GSPC[[#This Row],[Adj Close]]/B2162-1)</f>
        <v>2.4582991020248635E-2</v>
      </c>
    </row>
    <row r="2162" spans="1:3" x14ac:dyDescent="0.25">
      <c r="A2162" s="37">
        <v>29248</v>
      </c>
      <c r="B2162" s="39">
        <v>115.120003</v>
      </c>
      <c r="C2162" s="36">
        <f>IF(ISBLANK(B2163), "", GSPC[[#This Row],[Adj Close]]/B2163-1)</f>
        <v>1.3291101018474638E-2</v>
      </c>
    </row>
    <row r="2163" spans="1:3" x14ac:dyDescent="0.25">
      <c r="A2163" s="37">
        <v>29241</v>
      </c>
      <c r="B2163" s="39">
        <v>113.610001</v>
      </c>
      <c r="C2163" s="36">
        <f>IF(ISBLANK(B2164), "", GSPC[[#This Row],[Adj Close]]/B2164-1)</f>
        <v>2.2868470334023616E-2</v>
      </c>
    </row>
    <row r="2164" spans="1:3" x14ac:dyDescent="0.25">
      <c r="A2164" s="37">
        <v>29234</v>
      </c>
      <c r="B2164" s="39">
        <v>111.07</v>
      </c>
      <c r="C2164" s="36">
        <f>IF(ISBLANK(B2165), "", GSPC[[#This Row],[Adj Close]]/B2165-1)</f>
        <v>1.0462172679442716E-2</v>
      </c>
    </row>
    <row r="2165" spans="1:3" x14ac:dyDescent="0.25">
      <c r="A2165" s="37">
        <v>29227</v>
      </c>
      <c r="B2165" s="39">
        <v>109.91999800000001</v>
      </c>
      <c r="C2165" s="36">
        <f>IF(ISBLANK(B2166), "", GSPC[[#This Row],[Adj Close]]/B2166-1)</f>
        <v>3.1918898758511949E-2</v>
      </c>
    </row>
    <row r="2166" spans="1:3" x14ac:dyDescent="0.25">
      <c r="A2166" s="37">
        <v>29220</v>
      </c>
      <c r="B2166" s="39">
        <v>106.519997</v>
      </c>
      <c r="C2166" s="36">
        <f>IF(ISBLANK(B2167), "", GSPC[[#This Row],[Adj Close]]/B2167-1)</f>
        <v>-1.2240347264107831E-2</v>
      </c>
    </row>
    <row r="2167" spans="1:3" x14ac:dyDescent="0.25">
      <c r="A2167" s="37">
        <v>29213</v>
      </c>
      <c r="B2167" s="39">
        <v>107.839996</v>
      </c>
      <c r="C2167" s="36">
        <f>IF(ISBLANK(B2168), "", GSPC[[#This Row],[Adj Close]]/B2168-1)</f>
        <v>2.3236361120415605E-3</v>
      </c>
    </row>
    <row r="2168" spans="1:3" x14ac:dyDescent="0.25">
      <c r="A2168" s="37">
        <v>29206</v>
      </c>
      <c r="B2168" s="39">
        <v>107.589996</v>
      </c>
      <c r="C2168" s="36">
        <f>IF(ISBLANK(B2169), "", GSPC[[#This Row],[Adj Close]]/B2169-1)</f>
        <v>-1.2210815501484062E-2</v>
      </c>
    </row>
    <row r="2169" spans="1:3" x14ac:dyDescent="0.25">
      <c r="A2169" s="37">
        <v>29199</v>
      </c>
      <c r="B2169" s="39">
        <v>108.91999800000001</v>
      </c>
      <c r="C2169" s="36">
        <f>IF(ISBLANK(B2170), "", GSPC[[#This Row],[Adj Close]]/B2170-1)</f>
        <v>1.3020842997233384E-2</v>
      </c>
    </row>
    <row r="2170" spans="1:3" x14ac:dyDescent="0.25">
      <c r="A2170" s="37">
        <v>29192</v>
      </c>
      <c r="B2170" s="39">
        <v>107.519997</v>
      </c>
      <c r="C2170" s="36">
        <f>IF(ISBLANK(B2171), "", GSPC[[#This Row],[Adj Close]]/B2171-1)</f>
        <v>1.2810785123934298E-2</v>
      </c>
    </row>
    <row r="2171" spans="1:3" x14ac:dyDescent="0.25">
      <c r="A2171" s="37">
        <v>29185</v>
      </c>
      <c r="B2171" s="39">
        <v>106.160004</v>
      </c>
      <c r="C2171" s="36">
        <f>IF(ISBLANK(B2172), "", GSPC[[#This Row],[Adj Close]]/B2172-1)</f>
        <v>1.4235273034016727E-2</v>
      </c>
    </row>
    <row r="2172" spans="1:3" x14ac:dyDescent="0.25">
      <c r="A2172" s="37">
        <v>29178</v>
      </c>
      <c r="B2172" s="39">
        <v>104.66999800000001</v>
      </c>
      <c r="C2172" s="36">
        <f>IF(ISBLANK(B2173), "", GSPC[[#This Row],[Adj Close]]/B2173-1)</f>
        <v>8.4786298441215102E-3</v>
      </c>
    </row>
    <row r="2173" spans="1:3" x14ac:dyDescent="0.25">
      <c r="A2173" s="37">
        <v>29171</v>
      </c>
      <c r="B2173" s="39">
        <v>103.790001</v>
      </c>
      <c r="C2173" s="36">
        <f>IF(ISBLANK(B2174), "", GSPC[[#This Row],[Adj Close]]/B2174-1)</f>
        <v>2.2460831002643511E-2</v>
      </c>
    </row>
    <row r="2174" spans="1:3" x14ac:dyDescent="0.25">
      <c r="A2174" s="37">
        <v>29164</v>
      </c>
      <c r="B2174" s="39">
        <v>101.510002</v>
      </c>
      <c r="C2174" s="36">
        <f>IF(ISBLANK(B2175), "", GSPC[[#This Row],[Adj Close]]/B2175-1)</f>
        <v>-9.755145649104513E-3</v>
      </c>
    </row>
    <row r="2175" spans="1:3" x14ac:dyDescent="0.25">
      <c r="A2175" s="37">
        <v>29157</v>
      </c>
      <c r="B2175" s="39">
        <v>102.510002</v>
      </c>
      <c r="C2175" s="36">
        <f>IF(ISBLANK(B2176), "", GSPC[[#This Row],[Adj Close]]/B2176-1)</f>
        <v>1.9290066620264668E-2</v>
      </c>
    </row>
    <row r="2176" spans="1:3" x14ac:dyDescent="0.25">
      <c r="A2176" s="37">
        <v>29150</v>
      </c>
      <c r="B2176" s="39">
        <v>100.57</v>
      </c>
      <c r="C2176" s="36">
        <f>IF(ISBLANK(B2177), "", GSPC[[#This Row],[Adj Close]]/B2177-1)</f>
        <v>-1.0137775790113768E-2</v>
      </c>
    </row>
    <row r="2177" spans="1:3" x14ac:dyDescent="0.25">
      <c r="A2177" s="37">
        <v>29143</v>
      </c>
      <c r="B2177" s="39">
        <v>101.599998</v>
      </c>
      <c r="C2177" s="36">
        <f>IF(ISBLANK(B2178), "", GSPC[[#This Row],[Adj Close]]/B2178-1)</f>
        <v>-2.7658149634570806E-2</v>
      </c>
    </row>
    <row r="2178" spans="1:3" x14ac:dyDescent="0.25">
      <c r="A2178" s="37">
        <v>29136</v>
      </c>
      <c r="B2178" s="39">
        <v>104.489998</v>
      </c>
      <c r="C2178" s="36">
        <f>IF(ISBLANK(B2179), "", GSPC[[#This Row],[Adj Close]]/B2179-1)</f>
        <v>-6.0932858657307243E-2</v>
      </c>
    </row>
    <row r="2179" spans="1:3" x14ac:dyDescent="0.25">
      <c r="A2179" s="37">
        <v>29129</v>
      </c>
      <c r="B2179" s="39">
        <v>111.269997</v>
      </c>
      <c r="C2179" s="36">
        <f>IF(ISBLANK(B2180), "", GSPC[[#This Row],[Adj Close]]/B2180-1)</f>
        <v>1.7837513721185694E-2</v>
      </c>
    </row>
    <row r="2180" spans="1:3" x14ac:dyDescent="0.25">
      <c r="A2180" s="37">
        <v>29122</v>
      </c>
      <c r="B2180" s="39">
        <v>109.32</v>
      </c>
      <c r="C2180" s="36">
        <f>IF(ISBLANK(B2181), "", GSPC[[#This Row],[Adj Close]]/B2181-1)</f>
        <v>-1.0410075039286038E-2</v>
      </c>
    </row>
    <row r="2181" spans="1:3" x14ac:dyDescent="0.25">
      <c r="A2181" s="37">
        <v>29115</v>
      </c>
      <c r="B2181" s="39">
        <v>110.470001</v>
      </c>
      <c r="C2181" s="36">
        <f>IF(ISBLANK(B2182), "", GSPC[[#This Row],[Adj Close]]/B2182-1)</f>
        <v>1.5722682682554501E-2</v>
      </c>
    </row>
    <row r="2182" spans="1:3" x14ac:dyDescent="0.25">
      <c r="A2182" s="37">
        <v>29108</v>
      </c>
      <c r="B2182" s="39">
        <v>108.760002</v>
      </c>
      <c r="C2182" s="36">
        <f>IF(ISBLANK(B2183), "", GSPC[[#This Row],[Adj Close]]/B2183-1)</f>
        <v>1.0217331962945053E-2</v>
      </c>
    </row>
    <row r="2183" spans="1:3" x14ac:dyDescent="0.25">
      <c r="A2183" s="37">
        <v>29101</v>
      </c>
      <c r="B2183" s="39">
        <v>107.660004</v>
      </c>
      <c r="C2183" s="36">
        <f>IF(ISBLANK(B2184), "", GSPC[[#This Row],[Adj Close]]/B2184-1)</f>
        <v>-1.5184742041712385E-2</v>
      </c>
    </row>
    <row r="2184" spans="1:3" x14ac:dyDescent="0.25">
      <c r="A2184" s="37">
        <v>29094</v>
      </c>
      <c r="B2184" s="39">
        <v>109.32</v>
      </c>
      <c r="C2184" s="36">
        <f>IF(ISBLANK(B2185), "", GSPC[[#This Row],[Adj Close]]/B2185-1)</f>
        <v>6.6298527924466555E-3</v>
      </c>
    </row>
    <row r="2185" spans="1:3" x14ac:dyDescent="0.25">
      <c r="A2185" s="37">
        <v>29087</v>
      </c>
      <c r="B2185" s="39">
        <v>108.599998</v>
      </c>
      <c r="C2185" s="36">
        <f>IF(ISBLANK(B2186), "", GSPC[[#This Row],[Adj Close]]/B2186-1)</f>
        <v>2.7700368577090462E-3</v>
      </c>
    </row>
    <row r="2186" spans="1:3" x14ac:dyDescent="0.25">
      <c r="A2186" s="37">
        <v>29080</v>
      </c>
      <c r="B2186" s="39">
        <v>108.300003</v>
      </c>
      <c r="C2186" s="36">
        <f>IF(ISBLANK(B2187), "", GSPC[[#This Row],[Adj Close]]/B2187-1)</f>
        <v>1.7857151919978387E-2</v>
      </c>
    </row>
    <row r="2187" spans="1:3" x14ac:dyDescent="0.25">
      <c r="A2187" s="37">
        <v>29073</v>
      </c>
      <c r="B2187" s="39">
        <v>106.400002</v>
      </c>
      <c r="C2187" s="36">
        <f>IF(ISBLANK(B2188), "", GSPC[[#This Row],[Adj Close]]/B2188-1)</f>
        <v>2.2683592630876603E-2</v>
      </c>
    </row>
    <row r="2188" spans="1:3" x14ac:dyDescent="0.25">
      <c r="A2188" s="37">
        <v>29066</v>
      </c>
      <c r="B2188" s="39">
        <v>104.040001</v>
      </c>
      <c r="C2188" s="36">
        <f>IF(ISBLANK(B2189), "", GSPC[[#This Row],[Adj Close]]/B2189-1)</f>
        <v>9.1173910595032659E-3</v>
      </c>
    </row>
    <row r="2189" spans="1:3" x14ac:dyDescent="0.25">
      <c r="A2189" s="37">
        <v>29059</v>
      </c>
      <c r="B2189" s="39">
        <v>103.099998</v>
      </c>
      <c r="C2189" s="36">
        <f>IF(ISBLANK(B2190), "", GSPC[[#This Row],[Adj Close]]/B2190-1)</f>
        <v>1.2571184443135097E-2</v>
      </c>
    </row>
    <row r="2190" spans="1:3" x14ac:dyDescent="0.25">
      <c r="A2190" s="37">
        <v>29052</v>
      </c>
      <c r="B2190" s="39">
        <v>101.82</v>
      </c>
      <c r="C2190" s="36">
        <f>IF(ISBLANK(B2191), "", GSPC[[#This Row],[Adj Close]]/B2191-1)</f>
        <v>-4.8866301798280443E-3</v>
      </c>
    </row>
    <row r="2191" spans="1:3" x14ac:dyDescent="0.25">
      <c r="A2191" s="37">
        <v>29045</v>
      </c>
      <c r="B2191" s="39">
        <v>102.32</v>
      </c>
      <c r="C2191" s="36">
        <f>IF(ISBLANK(B2192), "", GSPC[[#This Row],[Adj Close]]/B2192-1)</f>
        <v>-1.2545869160030865E-2</v>
      </c>
    </row>
    <row r="2192" spans="1:3" x14ac:dyDescent="0.25">
      <c r="A2192" s="37">
        <v>29038</v>
      </c>
      <c r="B2192" s="39">
        <v>103.620003</v>
      </c>
      <c r="C2192" s="36">
        <f>IF(ISBLANK(B2193), "", GSPC[[#This Row],[Adj Close]]/B2193-1)</f>
        <v>6.8992223535428998E-3</v>
      </c>
    </row>
    <row r="2193" spans="1:3" x14ac:dyDescent="0.25">
      <c r="A2193" s="37">
        <v>29031</v>
      </c>
      <c r="B2193" s="39">
        <v>102.910004</v>
      </c>
      <c r="C2193" s="36">
        <f>IF(ISBLANK(B2194), "", GSPC[[#This Row],[Adj Close]]/B2194-1)</f>
        <v>2.6306021300721572E-3</v>
      </c>
    </row>
    <row r="2194" spans="1:3" x14ac:dyDescent="0.25">
      <c r="A2194" s="37">
        <v>29024</v>
      </c>
      <c r="B2194" s="39">
        <v>102.639999</v>
      </c>
      <c r="C2194" s="36">
        <f>IF(ISBLANK(B2195), "", GSPC[[#This Row],[Adj Close]]/B2195-1)</f>
        <v>5.387432868544817E-3</v>
      </c>
    </row>
    <row r="2195" spans="1:3" x14ac:dyDescent="0.25">
      <c r="A2195" s="37">
        <v>29017</v>
      </c>
      <c r="B2195" s="39">
        <v>102.089996</v>
      </c>
      <c r="C2195" s="36">
        <f>IF(ISBLANK(B2196), "", GSPC[[#This Row],[Adj Close]]/B2196-1)</f>
        <v>5.9118929138219922E-3</v>
      </c>
    </row>
    <row r="2196" spans="1:3" x14ac:dyDescent="0.25">
      <c r="A2196" s="37">
        <v>29010</v>
      </c>
      <c r="B2196" s="39">
        <v>101.489998</v>
      </c>
      <c r="C2196" s="36">
        <f>IF(ISBLANK(B2197), "", GSPC[[#This Row],[Adj Close]]/B2197-1)</f>
        <v>2.3394172096282473E-2</v>
      </c>
    </row>
    <row r="2197" spans="1:3" x14ac:dyDescent="0.25">
      <c r="A2197" s="37">
        <v>29003</v>
      </c>
      <c r="B2197" s="39">
        <v>99.169998000000007</v>
      </c>
      <c r="C2197" s="36">
        <f>IF(ISBLANK(B2198), "", GSPC[[#This Row],[Adj Close]]/B2198-1)</f>
        <v>-1.0476980538046354E-2</v>
      </c>
    </row>
    <row r="2198" spans="1:3" x14ac:dyDescent="0.25">
      <c r="A2198" s="37">
        <v>28996</v>
      </c>
      <c r="B2198" s="39">
        <v>100.220001</v>
      </c>
      <c r="C2198" s="36">
        <f>IF(ISBLANK(B2199), "", GSPC[[#This Row],[Adj Close]]/B2199-1)</f>
        <v>2.9020414290001906E-3</v>
      </c>
    </row>
    <row r="2199" spans="1:3" x14ac:dyDescent="0.25">
      <c r="A2199" s="37">
        <v>28989</v>
      </c>
      <c r="B2199" s="39">
        <v>99.93</v>
      </c>
      <c r="C2199" s="36">
        <f>IF(ISBLANK(B2200), "", GSPC[[#This Row],[Adj Close]]/B2200-1)</f>
        <v>1.4311845746402208E-2</v>
      </c>
    </row>
    <row r="2200" spans="1:3" x14ac:dyDescent="0.25">
      <c r="A2200" s="37">
        <v>28982</v>
      </c>
      <c r="B2200" s="39">
        <v>98.519997000000004</v>
      </c>
      <c r="C2200" s="36">
        <f>IF(ISBLANK(B2201), "", GSPC[[#This Row],[Adj Close]]/B2201-1)</f>
        <v>-2.1551345286496271E-2</v>
      </c>
    </row>
    <row r="2201" spans="1:3" x14ac:dyDescent="0.25">
      <c r="A2201" s="37">
        <v>28975</v>
      </c>
      <c r="B2201" s="39">
        <v>100.69000200000001</v>
      </c>
      <c r="C2201" s="36">
        <f>IF(ISBLANK(B2202), "", GSPC[[#This Row],[Adj Close]]/B2202-1)</f>
        <v>-1.0903742311284548E-2</v>
      </c>
    </row>
    <row r="2202" spans="1:3" x14ac:dyDescent="0.25">
      <c r="A2202" s="37">
        <v>28968</v>
      </c>
      <c r="B2202" s="39">
        <v>101.800003</v>
      </c>
      <c r="C2202" s="36">
        <f>IF(ISBLANK(B2203), "", GSPC[[#This Row],[Adj Close]]/B2203-1)</f>
        <v>5.6307417080685429E-3</v>
      </c>
    </row>
    <row r="2203" spans="1:3" x14ac:dyDescent="0.25">
      <c r="A2203" s="37">
        <v>28961</v>
      </c>
      <c r="B2203" s="39">
        <v>101.230003</v>
      </c>
      <c r="C2203" s="36">
        <f>IF(ISBLANK(B2204), "", GSPC[[#This Row],[Adj Close]]/B2204-1)</f>
        <v>-7.5489901960784644E-3</v>
      </c>
    </row>
    <row r="2204" spans="1:3" x14ac:dyDescent="0.25">
      <c r="A2204" s="37">
        <v>28954</v>
      </c>
      <c r="B2204" s="39">
        <v>102</v>
      </c>
      <c r="C2204" s="36">
        <f>IF(ISBLANK(B2205), "", GSPC[[#This Row],[Adj Close]]/B2205-1)</f>
        <v>-1.1436324869160797E-2</v>
      </c>
    </row>
    <row r="2205" spans="1:3" x14ac:dyDescent="0.25">
      <c r="A2205" s="37">
        <v>28947</v>
      </c>
      <c r="B2205" s="39">
        <v>103.18</v>
      </c>
      <c r="C2205" s="36">
        <f>IF(ISBLANK(B2206), "", GSPC[[#This Row],[Adj Close]]/B2206-1)</f>
        <v>1.5651186756617363E-2</v>
      </c>
    </row>
    <row r="2206" spans="1:3" x14ac:dyDescent="0.25">
      <c r="A2206" s="37">
        <v>28940</v>
      </c>
      <c r="B2206" s="39">
        <v>101.589996</v>
      </c>
      <c r="C2206" s="36">
        <f>IF(ISBLANK(B2207), "", GSPC[[#This Row],[Adj Close]]/B2207-1)</f>
        <v>-9.8444883827708551E-5</v>
      </c>
    </row>
    <row r="2207" spans="1:3" x14ac:dyDescent="0.25">
      <c r="A2207" s="37">
        <v>28933</v>
      </c>
      <c r="B2207" s="39">
        <v>101.599998</v>
      </c>
      <c r="C2207" s="36">
        <f>IF(ISBLANK(B2208), "", GSPC[[#This Row],[Adj Close]]/B2208-1)</f>
        <v>9.0376003766490243E-3</v>
      </c>
    </row>
    <row r="2208" spans="1:3" x14ac:dyDescent="0.25">
      <c r="A2208" s="37">
        <v>28926</v>
      </c>
      <c r="B2208" s="39">
        <v>100.69000200000001</v>
      </c>
      <c r="C2208" s="36">
        <f>IF(ISBLANK(B2209), "", GSPC[[#This Row],[Adj Close]]/B2209-1)</f>
        <v>1.1553154394684073E-2</v>
      </c>
    </row>
    <row r="2209" spans="1:3" x14ac:dyDescent="0.25">
      <c r="A2209" s="37">
        <v>28919</v>
      </c>
      <c r="B2209" s="39">
        <v>99.540001000000004</v>
      </c>
      <c r="C2209" s="36">
        <f>IF(ISBLANK(B2210), "", GSPC[[#This Row],[Adj Close]]/B2210-1)</f>
        <v>2.6503041904681446E-2</v>
      </c>
    </row>
    <row r="2210" spans="1:3" x14ac:dyDescent="0.25">
      <c r="A2210" s="37">
        <v>28912</v>
      </c>
      <c r="B2210" s="39">
        <v>96.970000999999996</v>
      </c>
      <c r="C2210" s="36">
        <f>IF(ISBLANK(B2211), "", GSPC[[#This Row],[Adj Close]]/B2211-1)</f>
        <v>-8.2838822692155034E-3</v>
      </c>
    </row>
    <row r="2211" spans="1:3" x14ac:dyDescent="0.25">
      <c r="A2211" s="37">
        <v>28905</v>
      </c>
      <c r="B2211" s="39">
        <v>97.779999000000004</v>
      </c>
      <c r="C2211" s="36">
        <f>IF(ISBLANK(B2212), "", GSPC[[#This Row],[Adj Close]]/B2212-1)</f>
        <v>-9.0199555897426675E-3</v>
      </c>
    </row>
    <row r="2212" spans="1:3" x14ac:dyDescent="0.25">
      <c r="A2212" s="37">
        <v>28898</v>
      </c>
      <c r="B2212" s="39">
        <v>98.669998000000007</v>
      </c>
      <c r="C2212" s="36">
        <f>IF(ISBLANK(B2213), "", GSPC[[#This Row],[Adj Close]]/B2213-1)</f>
        <v>8.1740571725537059E-3</v>
      </c>
    </row>
    <row r="2213" spans="1:3" x14ac:dyDescent="0.25">
      <c r="A2213" s="37">
        <v>28891</v>
      </c>
      <c r="B2213" s="39">
        <v>97.870002999999997</v>
      </c>
      <c r="C2213" s="36">
        <f>IF(ISBLANK(B2214), "", GSPC[[#This Row],[Adj Close]]/B2214-1)</f>
        <v>-1.6381879396984989E-2</v>
      </c>
    </row>
    <row r="2214" spans="1:3" x14ac:dyDescent="0.25">
      <c r="A2214" s="37">
        <v>28884</v>
      </c>
      <c r="B2214" s="39">
        <v>99.5</v>
      </c>
      <c r="C2214" s="36">
        <f>IF(ISBLANK(B2215), "", GSPC[[#This Row],[Adj Close]]/B2215-1)</f>
        <v>-2.316906515640027E-2</v>
      </c>
    </row>
    <row r="2215" spans="1:3" x14ac:dyDescent="0.25">
      <c r="A2215" s="37">
        <v>28877</v>
      </c>
      <c r="B2215" s="39">
        <v>101.860001</v>
      </c>
      <c r="C2215" s="36">
        <f>IF(ISBLANK(B2216), "", GSPC[[#This Row],[Adj Close]]/B2216-1)</f>
        <v>2.115289223057637E-2</v>
      </c>
    </row>
    <row r="2216" spans="1:3" x14ac:dyDescent="0.25">
      <c r="A2216" s="37">
        <v>28870</v>
      </c>
      <c r="B2216" s="39">
        <v>99.75</v>
      </c>
      <c r="C2216" s="36">
        <f>IF(ISBLANK(B2217), "", GSPC[[#This Row],[Adj Close]]/B2217-1)</f>
        <v>-1.8012608826178944E-3</v>
      </c>
    </row>
    <row r="2217" spans="1:3" x14ac:dyDescent="0.25">
      <c r="A2217" s="37">
        <v>28863</v>
      </c>
      <c r="B2217" s="39">
        <v>99.93</v>
      </c>
      <c r="C2217" s="36">
        <f>IF(ISBLANK(B2218), "", GSPC[[#This Row],[Adj Close]]/B2218-1)</f>
        <v>8.0702413417808039E-3</v>
      </c>
    </row>
    <row r="2218" spans="1:3" x14ac:dyDescent="0.25">
      <c r="A2218" s="37">
        <v>28856</v>
      </c>
      <c r="B2218" s="39">
        <v>99.129997000000003</v>
      </c>
      <c r="C2218" s="36">
        <f>IF(ISBLANK(B2219), "", GSPC[[#This Row],[Adj Close]]/B2219-1)</f>
        <v>3.1422286635914176E-2</v>
      </c>
    </row>
    <row r="2219" spans="1:3" x14ac:dyDescent="0.25">
      <c r="A2219" s="37">
        <v>28849</v>
      </c>
      <c r="B2219" s="39">
        <v>96.110000999999997</v>
      </c>
      <c r="C2219" s="36">
        <f>IF(ISBLANK(B2220), "", GSPC[[#This Row],[Adj Close]]/B2220-1)</f>
        <v>-2.0765964505574663E-3</v>
      </c>
    </row>
    <row r="2220" spans="1:3" x14ac:dyDescent="0.25">
      <c r="A2220" s="37">
        <v>28842</v>
      </c>
      <c r="B2220" s="39">
        <v>96.309997999999993</v>
      </c>
      <c r="C2220" s="36">
        <f>IF(ISBLANK(B2221), "", GSPC[[#This Row],[Adj Close]]/B2221-1)</f>
        <v>1.0280037547885534E-2</v>
      </c>
    </row>
    <row r="2221" spans="1:3" x14ac:dyDescent="0.25">
      <c r="A2221" s="37">
        <v>28835</v>
      </c>
      <c r="B2221" s="39">
        <v>95.330001999999993</v>
      </c>
      <c r="C2221" s="36">
        <f>IF(ISBLANK(B2222), "", GSPC[[#This Row],[Adj Close]]/B2222-1)</f>
        <v>-1.3453327541757099E-2</v>
      </c>
    </row>
    <row r="2222" spans="1:3" x14ac:dyDescent="0.25">
      <c r="A2222" s="37">
        <v>28828</v>
      </c>
      <c r="B2222" s="39">
        <v>96.629997000000003</v>
      </c>
      <c r="C2222" s="36">
        <f>IF(ISBLANK(B2223), "", GSPC[[#This Row],[Adj Close]]/B2223-1)</f>
        <v>3.6352098424927703E-3</v>
      </c>
    </row>
    <row r="2223" spans="1:3" x14ac:dyDescent="0.25">
      <c r="A2223" s="37">
        <v>28821</v>
      </c>
      <c r="B2223" s="39">
        <v>96.279999000000004</v>
      </c>
      <c r="C2223" s="36">
        <f>IF(ISBLANK(B2224), "", GSPC[[#This Row],[Adj Close]]/B2224-1)</f>
        <v>5.1153355766224706E-3</v>
      </c>
    </row>
    <row r="2224" spans="1:3" x14ac:dyDescent="0.25">
      <c r="A2224" s="37">
        <v>28814</v>
      </c>
      <c r="B2224" s="39">
        <v>95.790001000000004</v>
      </c>
      <c r="C2224" s="36">
        <f>IF(ISBLANK(B2225), "", GSPC[[#This Row],[Adj Close]]/B2225-1)</f>
        <v>1.4509669868876696E-2</v>
      </c>
    </row>
    <row r="2225" spans="1:3" x14ac:dyDescent="0.25">
      <c r="A2225" s="37">
        <v>28807</v>
      </c>
      <c r="B2225" s="39">
        <v>94.419998000000007</v>
      </c>
      <c r="C2225" s="36">
        <f>IF(ISBLANK(B2226), "", GSPC[[#This Row],[Adj Close]]/B2226-1)</f>
        <v>-3.6931414063461343E-3</v>
      </c>
    </row>
    <row r="2226" spans="1:3" x14ac:dyDescent="0.25">
      <c r="A2226" s="37">
        <v>28800</v>
      </c>
      <c r="B2226" s="39">
        <v>94.769997000000004</v>
      </c>
      <c r="C2226" s="36">
        <f>IF(ISBLANK(B2227), "", GSPC[[#This Row],[Adj Close]]/B2227-1)</f>
        <v>-1.4660043668122347E-2</v>
      </c>
    </row>
    <row r="2227" spans="1:3" x14ac:dyDescent="0.25">
      <c r="A2227" s="37">
        <v>28793</v>
      </c>
      <c r="B2227" s="39">
        <v>96.18</v>
      </c>
      <c r="C2227" s="36">
        <f>IF(ISBLANK(B2228), "", GSPC[[#This Row],[Adj Close]]/B2228-1)</f>
        <v>1.6809430883156118E-2</v>
      </c>
    </row>
    <row r="2228" spans="1:3" x14ac:dyDescent="0.25">
      <c r="A2228" s="37">
        <v>28786</v>
      </c>
      <c r="B2228" s="39">
        <v>94.589995999999999</v>
      </c>
      <c r="C2228" s="36">
        <f>IF(ISBLANK(B2229), "", GSPC[[#This Row],[Adj Close]]/B2229-1)</f>
        <v>-3.4303227186418317E-2</v>
      </c>
    </row>
    <row r="2229" spans="1:3" x14ac:dyDescent="0.25">
      <c r="A2229" s="37">
        <v>28779</v>
      </c>
      <c r="B2229" s="39">
        <v>97.949996999999996</v>
      </c>
      <c r="C2229" s="36">
        <f>IF(ISBLANK(B2230), "", GSPC[[#This Row],[Adj Close]]/B2230-1)</f>
        <v>-6.4112428277759315E-2</v>
      </c>
    </row>
    <row r="2230" spans="1:3" x14ac:dyDescent="0.25">
      <c r="A2230" s="37">
        <v>28772</v>
      </c>
      <c r="B2230" s="39">
        <v>104.660004</v>
      </c>
      <c r="C2230" s="36">
        <f>IF(ISBLANK(B2231), "", GSPC[[#This Row],[Adj Close]]/B2231-1)</f>
        <v>1.1012432699355701E-2</v>
      </c>
    </row>
    <row r="2231" spans="1:3" x14ac:dyDescent="0.25">
      <c r="A2231" s="37">
        <v>28765</v>
      </c>
      <c r="B2231" s="39">
        <v>103.519997</v>
      </c>
      <c r="C2231" s="36">
        <f>IF(ISBLANK(B2232), "", GSPC[[#This Row],[Adj Close]]/B2232-1)</f>
        <v>9.5572068504270469E-3</v>
      </c>
    </row>
    <row r="2232" spans="1:3" x14ac:dyDescent="0.25">
      <c r="A2232" s="37">
        <v>28758</v>
      </c>
      <c r="B2232" s="39">
        <v>102.540001</v>
      </c>
      <c r="C2232" s="36">
        <f>IF(ISBLANK(B2233), "", GSPC[[#This Row],[Adj Close]]/B2233-1)</f>
        <v>6.8735764679330735E-3</v>
      </c>
    </row>
    <row r="2233" spans="1:3" x14ac:dyDescent="0.25">
      <c r="A2233" s="37">
        <v>28751</v>
      </c>
      <c r="B2233" s="39">
        <v>101.839996</v>
      </c>
      <c r="C2233" s="36">
        <f>IF(ISBLANK(B2234), "", GSPC[[#This Row],[Adj Close]]/B2234-1)</f>
        <v>-2.1897876818155693E-2</v>
      </c>
    </row>
    <row r="2234" spans="1:3" x14ac:dyDescent="0.25">
      <c r="A2234" s="37">
        <v>28744</v>
      </c>
      <c r="B2234" s="39">
        <v>104.120003</v>
      </c>
      <c r="C2234" s="36">
        <f>IF(ISBLANK(B2235), "", GSPC[[#This Row],[Adj Close]]/B2235-1)</f>
        <v>-2.5002322080697525E-2</v>
      </c>
    </row>
    <row r="2235" spans="1:3" x14ac:dyDescent="0.25">
      <c r="A2235" s="37">
        <v>28737</v>
      </c>
      <c r="B2235" s="39">
        <v>106.790001</v>
      </c>
      <c r="C2235" s="36">
        <f>IF(ISBLANK(B2236), "", GSPC[[#This Row],[Adj Close]]/B2236-1)</f>
        <v>2.9996151620370393E-2</v>
      </c>
    </row>
    <row r="2236" spans="1:3" x14ac:dyDescent="0.25">
      <c r="A2236" s="37">
        <v>28730</v>
      </c>
      <c r="B2236" s="39">
        <v>103.68</v>
      </c>
      <c r="C2236" s="36">
        <f>IF(ISBLANK(B2237), "", GSPC[[#This Row],[Adj Close]]/B2237-1)</f>
        <v>-1.1630142771589247E-2</v>
      </c>
    </row>
    <row r="2237" spans="1:3" x14ac:dyDescent="0.25">
      <c r="A2237" s="37">
        <v>28723</v>
      </c>
      <c r="B2237" s="39">
        <v>104.900002</v>
      </c>
      <c r="C2237" s="36">
        <f>IF(ISBLANK(B2238), "", GSPC[[#This Row],[Adj Close]]/B2238-1)</f>
        <v>1.6232120226331581E-3</v>
      </c>
    </row>
    <row r="2238" spans="1:3" x14ac:dyDescent="0.25">
      <c r="A2238" s="37">
        <v>28716</v>
      </c>
      <c r="B2238" s="39">
        <v>104.730003</v>
      </c>
      <c r="C2238" s="36">
        <f>IF(ISBLANK(B2239), "", GSPC[[#This Row],[Adj Close]]/B2239-1)</f>
        <v>7.406733430230128E-3</v>
      </c>
    </row>
    <row r="2239" spans="1:3" x14ac:dyDescent="0.25">
      <c r="A2239" s="37">
        <v>28709</v>
      </c>
      <c r="B2239" s="39">
        <v>103.959999</v>
      </c>
      <c r="C2239" s="36">
        <f>IF(ISBLANK(B2240), "", GSPC[[#This Row],[Adj Close]]/B2240-1)</f>
        <v>3.8492110055643458E-4</v>
      </c>
    </row>
    <row r="2240" spans="1:3" x14ac:dyDescent="0.25">
      <c r="A2240" s="37">
        <v>28702</v>
      </c>
      <c r="B2240" s="39">
        <v>103.91999800000001</v>
      </c>
      <c r="C2240" s="36">
        <f>IF(ISBLANK(B2241), "", GSPC[[#This Row],[Adj Close]]/B2241-1)</f>
        <v>3.9199980000000023E-2</v>
      </c>
    </row>
    <row r="2241" spans="1:3" x14ac:dyDescent="0.25">
      <c r="A2241" s="37">
        <v>28695</v>
      </c>
      <c r="B2241" s="39">
        <v>100</v>
      </c>
      <c r="C2241" s="36">
        <f>IF(ISBLANK(B2242), "", GSPC[[#This Row],[Adj Close]]/B2242-1)</f>
        <v>2.3017902813299296E-2</v>
      </c>
    </row>
    <row r="2242" spans="1:3" x14ac:dyDescent="0.25">
      <c r="A2242" s="37">
        <v>28688</v>
      </c>
      <c r="B2242" s="39">
        <v>97.75</v>
      </c>
      <c r="C2242" s="36">
        <f>IF(ISBLANK(B2243), "", GSPC[[#This Row],[Adj Close]]/B2243-1)</f>
        <v>1.7421397470356315E-3</v>
      </c>
    </row>
    <row r="2243" spans="1:3" x14ac:dyDescent="0.25">
      <c r="A2243" s="37">
        <v>28681</v>
      </c>
      <c r="B2243" s="39">
        <v>97.580001999999993</v>
      </c>
      <c r="C2243" s="36">
        <f>IF(ISBLANK(B2244), "", GSPC[[#This Row],[Adj Close]]/B2244-1)</f>
        <v>2.8348646099153108E-2</v>
      </c>
    </row>
    <row r="2244" spans="1:3" x14ac:dyDescent="0.25">
      <c r="A2244" s="37">
        <v>28674</v>
      </c>
      <c r="B2244" s="39">
        <v>94.889999000000003</v>
      </c>
      <c r="C2244" s="36">
        <f>IF(ISBLANK(B2245), "", GSPC[[#This Row],[Adj Close]]/B2245-1)</f>
        <v>-6.6994662064217003E-3</v>
      </c>
    </row>
    <row r="2245" spans="1:3" x14ac:dyDescent="0.25">
      <c r="A2245" s="37">
        <v>28667</v>
      </c>
      <c r="B2245" s="39">
        <v>95.529999000000004</v>
      </c>
      <c r="C2245" s="36">
        <f>IF(ISBLANK(B2246), "", GSPC[[#This Row],[Adj Close]]/B2246-1)</f>
        <v>-3.3385394541165514E-3</v>
      </c>
    </row>
    <row r="2246" spans="1:3" x14ac:dyDescent="0.25">
      <c r="A2246" s="37">
        <v>28660</v>
      </c>
      <c r="B2246" s="39">
        <v>95.849997999999999</v>
      </c>
      <c r="C2246" s="36">
        <f>IF(ISBLANK(B2247), "", GSPC[[#This Row],[Adj Close]]/B2247-1)</f>
        <v>-1.611578764351862E-2</v>
      </c>
    </row>
    <row r="2247" spans="1:3" x14ac:dyDescent="0.25">
      <c r="A2247" s="37">
        <v>28653</v>
      </c>
      <c r="B2247" s="39">
        <v>97.419998000000007</v>
      </c>
      <c r="C2247" s="36">
        <f>IF(ISBLANK(B2248), "", GSPC[[#This Row],[Adj Close]]/B2248-1)</f>
        <v>-2.5117602321625188E-2</v>
      </c>
    </row>
    <row r="2248" spans="1:3" x14ac:dyDescent="0.25">
      <c r="A2248" s="37">
        <v>28646</v>
      </c>
      <c r="B2248" s="39">
        <v>99.93</v>
      </c>
      <c r="C2248" s="36">
        <f>IF(ISBLANK(B2249), "", GSPC[[#This Row],[Adj Close]]/B2249-1)</f>
        <v>1.8239260426322179E-2</v>
      </c>
    </row>
    <row r="2249" spans="1:3" x14ac:dyDescent="0.25">
      <c r="A2249" s="37">
        <v>28639</v>
      </c>
      <c r="B2249" s="39">
        <v>98.139999000000003</v>
      </c>
      <c r="C2249" s="36">
        <f>IF(ISBLANK(B2250), "", GSPC[[#This Row],[Adj Close]]/B2250-1)</f>
        <v>1.6152381110946967E-2</v>
      </c>
    </row>
    <row r="2250" spans="1:3" x14ac:dyDescent="0.25">
      <c r="A2250" s="37">
        <v>28632</v>
      </c>
      <c r="B2250" s="39">
        <v>96.580001999999993</v>
      </c>
      <c r="C2250" s="36">
        <f>IF(ISBLANK(B2251), "", GSPC[[#This Row],[Adj Close]]/B2251-1)</f>
        <v>-1.5695076976302236E-2</v>
      </c>
    </row>
    <row r="2251" spans="1:3" x14ac:dyDescent="0.25">
      <c r="A2251" s="37">
        <v>28625</v>
      </c>
      <c r="B2251" s="39">
        <v>98.120002999999997</v>
      </c>
      <c r="C2251" s="36">
        <f>IF(ISBLANK(B2252), "", GSPC[[#This Row],[Adj Close]]/B2252-1)</f>
        <v>5.0987050066275685E-4</v>
      </c>
    </row>
    <row r="2252" spans="1:3" x14ac:dyDescent="0.25">
      <c r="A2252" s="37">
        <v>28618</v>
      </c>
      <c r="B2252" s="39">
        <v>98.07</v>
      </c>
      <c r="C2252" s="36">
        <f>IF(ISBLANK(B2253), "", GSPC[[#This Row],[Adj Close]]/B2253-1)</f>
        <v>1.5953600082394992E-2</v>
      </c>
    </row>
    <row r="2253" spans="1:3" x14ac:dyDescent="0.25">
      <c r="A2253" s="37">
        <v>28611</v>
      </c>
      <c r="B2253" s="39">
        <v>96.529999000000004</v>
      </c>
      <c r="C2253" s="36">
        <f>IF(ISBLANK(B2254), "", GSPC[[#This Row],[Adj Close]]/B2254-1)</f>
        <v>-3.0982442817669709E-3</v>
      </c>
    </row>
    <row r="2254" spans="1:3" x14ac:dyDescent="0.25">
      <c r="A2254" s="37">
        <v>28604</v>
      </c>
      <c r="B2254" s="39">
        <v>96.830001999999993</v>
      </c>
      <c r="C2254" s="36">
        <f>IF(ISBLANK(B2255), "", GSPC[[#This Row],[Adj Close]]/B2255-1)</f>
        <v>2.6393959143267143E-2</v>
      </c>
    </row>
    <row r="2255" spans="1:3" x14ac:dyDescent="0.25">
      <c r="A2255" s="37">
        <v>28597</v>
      </c>
      <c r="B2255" s="39">
        <v>94.339995999999999</v>
      </c>
      <c r="C2255" s="36">
        <f>IF(ISBLANK(B2256), "", GSPC[[#This Row],[Adj Close]]/B2256-1)</f>
        <v>1.5281941783941821E-2</v>
      </c>
    </row>
    <row r="2256" spans="1:3" x14ac:dyDescent="0.25">
      <c r="A2256" s="37">
        <v>28590</v>
      </c>
      <c r="B2256" s="39">
        <v>92.919998000000007</v>
      </c>
      <c r="C2256" s="36">
        <f>IF(ISBLANK(B2257), "", GSPC[[#This Row],[Adj Close]]/B2257-1)</f>
        <v>3.0497948996294655E-2</v>
      </c>
    </row>
    <row r="2257" spans="1:3" x14ac:dyDescent="0.25">
      <c r="A2257" s="37">
        <v>28583</v>
      </c>
      <c r="B2257" s="39">
        <v>90.169998000000007</v>
      </c>
      <c r="C2257" s="36">
        <f>IF(ISBLANK(B2258), "", GSPC[[#This Row],[Adj Close]]/B2258-1)</f>
        <v>1.0761114345489542E-2</v>
      </c>
    </row>
    <row r="2258" spans="1:3" x14ac:dyDescent="0.25">
      <c r="A2258" s="37">
        <v>28576</v>
      </c>
      <c r="B2258" s="39">
        <v>89.209998999999996</v>
      </c>
      <c r="C2258" s="36">
        <f>IF(ISBLANK(B2259), "", GSPC[[#This Row],[Adj Close]]/B2259-1)</f>
        <v>-1.6786257645632352E-3</v>
      </c>
    </row>
    <row r="2259" spans="1:3" x14ac:dyDescent="0.25">
      <c r="A2259" s="37">
        <v>28569</v>
      </c>
      <c r="B2259" s="39">
        <v>89.360000999999997</v>
      </c>
      <c r="C2259" s="36">
        <f>IF(ISBLANK(B2260), "", GSPC[[#This Row],[Adj Close]]/B2260-1)</f>
        <v>-9.3125945447647407E-3</v>
      </c>
    </row>
    <row r="2260" spans="1:3" x14ac:dyDescent="0.25">
      <c r="A2260" s="37">
        <v>28562</v>
      </c>
      <c r="B2260" s="39">
        <v>90.199996999999996</v>
      </c>
      <c r="C2260" s="36">
        <f>IF(ISBLANK(B2261), "", GSPC[[#This Row],[Adj Close]]/B2261-1)</f>
        <v>1.4851485649802543E-2</v>
      </c>
    </row>
    <row r="2261" spans="1:3" x14ac:dyDescent="0.25">
      <c r="A2261" s="37">
        <v>28555</v>
      </c>
      <c r="B2261" s="39">
        <v>88.879997000000003</v>
      </c>
      <c r="C2261" s="36">
        <f>IF(ISBLANK(B2262), "", GSPC[[#This Row],[Adj Close]]/B2262-1)</f>
        <v>1.6352201818829126E-2</v>
      </c>
    </row>
    <row r="2262" spans="1:3" x14ac:dyDescent="0.25">
      <c r="A2262" s="37">
        <v>28548</v>
      </c>
      <c r="B2262" s="39">
        <v>87.449996999999996</v>
      </c>
      <c r="C2262" s="36">
        <f>IF(ISBLANK(B2263), "", GSPC[[#This Row],[Adj Close]]/B2263-1)</f>
        <v>-1.1752751988987509E-2</v>
      </c>
    </row>
    <row r="2263" spans="1:3" x14ac:dyDescent="0.25">
      <c r="A2263" s="37">
        <v>28541</v>
      </c>
      <c r="B2263" s="39">
        <v>88.489998</v>
      </c>
      <c r="C2263" s="36">
        <f>IF(ISBLANK(B2264), "", GSPC[[#This Row],[Adj Close]]/B2264-1)</f>
        <v>6.0254548206624126E-3</v>
      </c>
    </row>
    <row r="2264" spans="1:3" x14ac:dyDescent="0.25">
      <c r="A2264" s="37">
        <v>28534</v>
      </c>
      <c r="B2264" s="39">
        <v>87.959998999999996</v>
      </c>
      <c r="C2264" s="36">
        <f>IF(ISBLANK(B2265), "", GSPC[[#This Row],[Adj Close]]/B2265-1)</f>
        <v>-2.353466866042031E-2</v>
      </c>
    </row>
    <row r="2265" spans="1:3" x14ac:dyDescent="0.25">
      <c r="A2265" s="37">
        <v>28527</v>
      </c>
      <c r="B2265" s="39">
        <v>90.080001999999993</v>
      </c>
      <c r="C2265" s="36">
        <f>IF(ISBLANK(B2266), "", GSPC[[#This Row],[Adj Close]]/B2266-1)</f>
        <v>5.1327715309270605E-3</v>
      </c>
    </row>
    <row r="2266" spans="1:3" x14ac:dyDescent="0.25">
      <c r="A2266" s="37">
        <v>28520</v>
      </c>
      <c r="B2266" s="39">
        <v>89.620002999999997</v>
      </c>
      <c r="C2266" s="36">
        <f>IF(ISBLANK(B2267), "", GSPC[[#This Row],[Adj Close]]/B2267-1)</f>
        <v>1.1740810301629878E-2</v>
      </c>
    </row>
    <row r="2267" spans="1:3" x14ac:dyDescent="0.25">
      <c r="A2267" s="37">
        <v>28513</v>
      </c>
      <c r="B2267" s="39">
        <v>88.580001999999993</v>
      </c>
      <c r="C2267" s="36">
        <f>IF(ISBLANK(B2268), "", GSPC[[#This Row],[Adj Close]]/B2268-1)</f>
        <v>-1.4573334237104718E-2</v>
      </c>
    </row>
    <row r="2268" spans="1:3" x14ac:dyDescent="0.25">
      <c r="A2268" s="37">
        <v>28506</v>
      </c>
      <c r="B2268" s="39">
        <v>89.889999000000003</v>
      </c>
      <c r="C2268" s="36">
        <f>IF(ISBLANK(B2269), "", GSPC[[#This Row],[Adj Close]]/B2269-1)</f>
        <v>2.2298695009506098E-3</v>
      </c>
    </row>
    <row r="2269" spans="1:3" x14ac:dyDescent="0.25">
      <c r="A2269" s="37">
        <v>28499</v>
      </c>
      <c r="B2269" s="39">
        <v>89.690002000000007</v>
      </c>
      <c r="C2269" s="36">
        <f>IF(ISBLANK(B2270), "", GSPC[[#This Row],[Adj Close]]/B2270-1)</f>
        <v>-2.1065279816679272E-2</v>
      </c>
    </row>
    <row r="2270" spans="1:3" x14ac:dyDescent="0.25">
      <c r="A2270" s="37">
        <v>28492</v>
      </c>
      <c r="B2270" s="39">
        <v>91.620002999999997</v>
      </c>
      <c r="C2270" s="36">
        <f>IF(ISBLANK(B2271), "", GSPC[[#This Row],[Adj Close]]/B2271-1)</f>
        <v>-3.6593008130242022E-2</v>
      </c>
    </row>
    <row r="2271" spans="1:3" x14ac:dyDescent="0.25">
      <c r="A2271" s="37">
        <v>28485</v>
      </c>
      <c r="B2271" s="39">
        <v>95.099997999999999</v>
      </c>
      <c r="C2271" s="36">
        <f>IF(ISBLANK(B2272), "", GSPC[[#This Row],[Adj Close]]/B2272-1)</f>
        <v>4.3298763474521884E-3</v>
      </c>
    </row>
    <row r="2272" spans="1:3" x14ac:dyDescent="0.25">
      <c r="A2272" s="37">
        <v>28478</v>
      </c>
      <c r="B2272" s="39">
        <v>94.690002000000007</v>
      </c>
      <c r="C2272" s="36">
        <f>IF(ISBLANK(B2273), "", GSPC[[#This Row],[Adj Close]]/B2273-1)</f>
        <v>1.3811562873414118E-2</v>
      </c>
    </row>
    <row r="2273" spans="1:3" x14ac:dyDescent="0.25">
      <c r="A2273" s="37">
        <v>28471</v>
      </c>
      <c r="B2273" s="39">
        <v>93.400002000000001</v>
      </c>
      <c r="C2273" s="36">
        <f>IF(ISBLANK(B2274), "", GSPC[[#This Row],[Adj Close]]/B2274-1)</f>
        <v>-2.6695140914145821E-3</v>
      </c>
    </row>
    <row r="2274" spans="1:3" x14ac:dyDescent="0.25">
      <c r="A2274" s="37">
        <v>28464</v>
      </c>
      <c r="B2274" s="39">
        <v>93.650002000000001</v>
      </c>
      <c r="C2274" s="36">
        <f>IF(ISBLANK(B2275), "", GSPC[[#This Row],[Adj Close]]/B2275-1)</f>
        <v>-1.0774226487255345E-2</v>
      </c>
    </row>
    <row r="2275" spans="1:3" x14ac:dyDescent="0.25">
      <c r="A2275" s="37">
        <v>28457</v>
      </c>
      <c r="B2275" s="39">
        <v>94.669998000000007</v>
      </c>
      <c r="C2275" s="36">
        <f>IF(ISBLANK(B2276), "", GSPC[[#This Row],[Adj Close]]/B2276-1)</f>
        <v>-2.0891549883306437E-2</v>
      </c>
    </row>
    <row r="2276" spans="1:3" x14ac:dyDescent="0.25">
      <c r="A2276" s="37">
        <v>28450</v>
      </c>
      <c r="B2276" s="39">
        <v>96.690002000000007</v>
      </c>
      <c r="C2276" s="36">
        <f>IF(ISBLANK(B2277), "", GSPC[[#This Row],[Adj Close]]/B2277-1)</f>
        <v>1.4266232785770994E-2</v>
      </c>
    </row>
    <row r="2277" spans="1:3" x14ac:dyDescent="0.25">
      <c r="A2277" s="37">
        <v>28443</v>
      </c>
      <c r="B2277" s="39">
        <v>95.330001999999993</v>
      </c>
      <c r="C2277" s="36">
        <f>IF(ISBLANK(B2278), "", GSPC[[#This Row],[Adj Close]]/B2278-1)</f>
        <v>-6.7722544247055261E-3</v>
      </c>
    </row>
    <row r="2278" spans="1:3" x14ac:dyDescent="0.25">
      <c r="A2278" s="37">
        <v>28436</v>
      </c>
      <c r="B2278" s="39">
        <v>95.980002999999996</v>
      </c>
      <c r="C2278" s="36">
        <f>IF(ISBLANK(B2279), "", GSPC[[#This Row],[Adj Close]]/B2279-1)</f>
        <v>4.8045434635391349E-2</v>
      </c>
    </row>
    <row r="2279" spans="1:3" x14ac:dyDescent="0.25">
      <c r="A2279" s="37">
        <v>28429</v>
      </c>
      <c r="B2279" s="39">
        <v>91.580001999999993</v>
      </c>
      <c r="C2279" s="36">
        <f>IF(ISBLANK(B2280), "", GSPC[[#This Row],[Adj Close]]/B2280-1)</f>
        <v>-1.1121898163028887E-2</v>
      </c>
    </row>
    <row r="2280" spans="1:3" x14ac:dyDescent="0.25">
      <c r="A2280" s="37">
        <v>28422</v>
      </c>
      <c r="B2280" s="39">
        <v>92.610000999999997</v>
      </c>
      <c r="C2280" s="36">
        <f>IF(ISBLANK(B2281), "", GSPC[[#This Row],[Adj Close]]/B2281-1)</f>
        <v>3.1412586655112928E-3</v>
      </c>
    </row>
    <row r="2281" spans="1:3" x14ac:dyDescent="0.25">
      <c r="A2281" s="37">
        <v>28415</v>
      </c>
      <c r="B2281" s="39">
        <v>92.32</v>
      </c>
      <c r="C2281" s="36">
        <f>IF(ISBLANK(B2282), "", GSPC[[#This Row],[Adj Close]]/B2282-1)</f>
        <v>-1.3253506055012965E-2</v>
      </c>
    </row>
    <row r="2282" spans="1:3" x14ac:dyDescent="0.25">
      <c r="A2282" s="37">
        <v>28408</v>
      </c>
      <c r="B2282" s="39">
        <v>93.559997999999993</v>
      </c>
      <c r="C2282" s="36">
        <f>IF(ISBLANK(B2283), "", GSPC[[#This Row],[Adj Close]]/B2283-1)</f>
        <v>-2.5112045169198294E-2</v>
      </c>
    </row>
    <row r="2283" spans="1:3" x14ac:dyDescent="0.25">
      <c r="A2283" s="37">
        <v>28401</v>
      </c>
      <c r="B2283" s="39">
        <v>95.970000999999996</v>
      </c>
      <c r="C2283" s="36">
        <f>IF(ISBLANK(B2284), "", GSPC[[#This Row],[Adj Close]]/B2284-1)</f>
        <v>-5.8012846348419744E-3</v>
      </c>
    </row>
    <row r="2284" spans="1:3" x14ac:dyDescent="0.25">
      <c r="A2284" s="37">
        <v>28394</v>
      </c>
      <c r="B2284" s="39">
        <v>96.529999000000004</v>
      </c>
      <c r="C2284" s="36">
        <f>IF(ISBLANK(B2285), "", GSPC[[#This Row],[Adj Close]]/B2285-1)</f>
        <v>1.5677588218880656E-2</v>
      </c>
    </row>
    <row r="2285" spans="1:3" x14ac:dyDescent="0.25">
      <c r="A2285" s="37">
        <v>28387</v>
      </c>
      <c r="B2285" s="39">
        <v>95.040001000000004</v>
      </c>
      <c r="C2285" s="36">
        <f>IF(ISBLANK(B2286), "", GSPC[[#This Row],[Adj Close]]/B2286-1)</f>
        <v>-1.4925393399915166E-2</v>
      </c>
    </row>
    <row r="2286" spans="1:3" x14ac:dyDescent="0.25">
      <c r="A2286" s="37">
        <v>28380</v>
      </c>
      <c r="B2286" s="39">
        <v>96.480002999999996</v>
      </c>
      <c r="C2286" s="36">
        <f>IF(ISBLANK(B2287), "", GSPC[[#This Row],[Adj Close]]/B2287-1)</f>
        <v>1.1414340207087648E-3</v>
      </c>
    </row>
    <row r="2287" spans="1:3" x14ac:dyDescent="0.25">
      <c r="A2287" s="37">
        <v>28373</v>
      </c>
      <c r="B2287" s="39">
        <v>96.370002999999997</v>
      </c>
      <c r="C2287" s="36">
        <f>IF(ISBLANK(B2288), "", GSPC[[#This Row],[Adj Close]]/B2288-1)</f>
        <v>-1.1082545235994168E-2</v>
      </c>
    </row>
    <row r="2288" spans="1:3" x14ac:dyDescent="0.25">
      <c r="A2288" s="37">
        <v>28366</v>
      </c>
      <c r="B2288" s="39">
        <v>97.449996999999996</v>
      </c>
      <c r="C2288" s="36">
        <f>IF(ISBLANK(B2289), "", GSPC[[#This Row],[Adj Close]]/B2289-1)</f>
        <v>1.4470112731003848E-2</v>
      </c>
    </row>
    <row r="2289" spans="1:3" x14ac:dyDescent="0.25">
      <c r="A2289" s="37">
        <v>28359</v>
      </c>
      <c r="B2289" s="39">
        <v>96.059997999999993</v>
      </c>
      <c r="C2289" s="36">
        <f>IF(ISBLANK(B2290), "", GSPC[[#This Row],[Adj Close]]/B2290-1)</f>
        <v>-1.4870310432359646E-2</v>
      </c>
    </row>
    <row r="2290" spans="1:3" x14ac:dyDescent="0.25">
      <c r="A2290" s="37">
        <v>28352</v>
      </c>
      <c r="B2290" s="39">
        <v>97.510002</v>
      </c>
      <c r="C2290" s="36">
        <f>IF(ISBLANK(B2291), "", GSPC[[#This Row],[Adj Close]]/B2291-1)</f>
        <v>-3.7800879785478969E-3</v>
      </c>
    </row>
    <row r="2291" spans="1:3" x14ac:dyDescent="0.25">
      <c r="A2291" s="37">
        <v>28345</v>
      </c>
      <c r="B2291" s="39">
        <v>97.879997000000003</v>
      </c>
      <c r="C2291" s="36">
        <f>IF(ISBLANK(B2292), "", GSPC[[#This Row],[Adj Close]]/B2292-1)</f>
        <v>-8.9105405242904112E-3</v>
      </c>
    </row>
    <row r="2292" spans="1:3" x14ac:dyDescent="0.25">
      <c r="A2292" s="37">
        <v>28338</v>
      </c>
      <c r="B2292" s="39">
        <v>98.760002</v>
      </c>
      <c r="C2292" s="36">
        <f>IF(ISBLANK(B2293), "", GSPC[[#This Row],[Adj Close]]/B2293-1)</f>
        <v>-9.1042996278056787E-4</v>
      </c>
    </row>
    <row r="2293" spans="1:3" x14ac:dyDescent="0.25">
      <c r="A2293" s="37">
        <v>28331</v>
      </c>
      <c r="B2293" s="39">
        <v>98.849997999999999</v>
      </c>
      <c r="C2293" s="36">
        <f>IF(ISBLANK(B2294), "", GSPC[[#This Row],[Adj Close]]/B2294-1)</f>
        <v>-2.7736796060525259E-2</v>
      </c>
    </row>
    <row r="2294" spans="1:3" x14ac:dyDescent="0.25">
      <c r="A2294" s="37">
        <v>28324</v>
      </c>
      <c r="B2294" s="39">
        <v>101.66999800000001</v>
      </c>
      <c r="C2294" s="36">
        <f>IF(ISBLANK(B2295), "", GSPC[[#This Row],[Adj Close]]/B2295-1)</f>
        <v>1.4873208225194556E-2</v>
      </c>
    </row>
    <row r="2295" spans="1:3" x14ac:dyDescent="0.25">
      <c r="A2295" s="37">
        <v>28317</v>
      </c>
      <c r="B2295" s="39">
        <v>100.18</v>
      </c>
      <c r="C2295" s="36">
        <f>IF(ISBLANK(B2296), "", GSPC[[#This Row],[Adj Close]]/B2296-1)</f>
        <v>3.9081971749854727E-3</v>
      </c>
    </row>
    <row r="2296" spans="1:3" x14ac:dyDescent="0.25">
      <c r="A2296" s="37">
        <v>28310</v>
      </c>
      <c r="B2296" s="39">
        <v>99.790001000000004</v>
      </c>
      <c r="C2296" s="36">
        <f>IF(ISBLANK(B2297), "", GSPC[[#This Row],[Adj Close]]/B2297-1)</f>
        <v>-3.0968731887486278E-3</v>
      </c>
    </row>
    <row r="2297" spans="1:3" x14ac:dyDescent="0.25">
      <c r="A2297" s="37">
        <v>28303</v>
      </c>
      <c r="B2297" s="39">
        <v>100.099998</v>
      </c>
      <c r="C2297" s="36">
        <f>IF(ISBLANK(B2298), "", GSPC[[#This Row],[Adj Close]]/B2298-1)</f>
        <v>-1.0771854713472639E-2</v>
      </c>
    </row>
    <row r="2298" spans="1:3" x14ac:dyDescent="0.25">
      <c r="A2298" s="37">
        <v>28296</v>
      </c>
      <c r="B2298" s="39">
        <v>101.19000200000001</v>
      </c>
      <c r="C2298" s="36">
        <f>IF(ISBLANK(B2299), "", GSPC[[#This Row],[Adj Close]]/B2299-1)</f>
        <v>1.2203670979257231E-2</v>
      </c>
    </row>
    <row r="2299" spans="1:3" x14ac:dyDescent="0.25">
      <c r="A2299" s="37">
        <v>28289</v>
      </c>
      <c r="B2299" s="39">
        <v>99.970000999999996</v>
      </c>
      <c r="C2299" s="36">
        <f>IF(ISBLANK(B2300), "", GSPC[[#This Row],[Adj Close]]/B2300-1)</f>
        <v>1.5336197596345746E-2</v>
      </c>
    </row>
    <row r="2300" spans="1:3" x14ac:dyDescent="0.25">
      <c r="A2300" s="37">
        <v>28282</v>
      </c>
      <c r="B2300" s="39">
        <v>98.459998999999996</v>
      </c>
      <c r="C2300" s="36">
        <f>IF(ISBLANK(B2301), "", GSPC[[#This Row],[Adj Close]]/B2301-1)</f>
        <v>7.8820450837946421E-3</v>
      </c>
    </row>
    <row r="2301" spans="1:3" x14ac:dyDescent="0.25">
      <c r="A2301" s="37">
        <v>28275</v>
      </c>
      <c r="B2301" s="39">
        <v>97.690002000000007</v>
      </c>
      <c r="C2301" s="36">
        <f>IF(ISBLANK(B2302), "", GSPC[[#This Row],[Adj Close]]/B2302-1)</f>
        <v>1.4750234177321131E-2</v>
      </c>
    </row>
    <row r="2302" spans="1:3" x14ac:dyDescent="0.25">
      <c r="A2302" s="37">
        <v>28268</v>
      </c>
      <c r="B2302" s="39">
        <v>96.269997000000004</v>
      </c>
      <c r="C2302" s="36">
        <f>IF(ISBLANK(B2303), "", GSPC[[#This Row],[Adj Close]]/B2303-1)</f>
        <v>-3.1975868234566107E-2</v>
      </c>
    </row>
    <row r="2303" spans="1:3" x14ac:dyDescent="0.25">
      <c r="A2303" s="37">
        <v>28261</v>
      </c>
      <c r="B2303" s="39">
        <v>99.449996999999996</v>
      </c>
      <c r="C2303" s="36">
        <f>IF(ISBLANK(B2304), "", GSPC[[#This Row],[Adj Close]]/B2304-1)</f>
        <v>4.2411188956994472E-3</v>
      </c>
    </row>
    <row r="2304" spans="1:3" x14ac:dyDescent="0.25">
      <c r="A2304" s="37">
        <v>28254</v>
      </c>
      <c r="B2304" s="39">
        <v>99.029999000000004</v>
      </c>
      <c r="C2304" s="36">
        <f>IF(ISBLANK(B2305), "", GSPC[[#This Row],[Adj Close]]/B2305-1)</f>
        <v>-4.6235703010064633E-3</v>
      </c>
    </row>
    <row r="2305" spans="1:3" x14ac:dyDescent="0.25">
      <c r="A2305" s="37">
        <v>28247</v>
      </c>
      <c r="B2305" s="39">
        <v>99.489998</v>
      </c>
      <c r="C2305" s="36">
        <f>IF(ISBLANK(B2306), "", GSPC[[#This Row],[Adj Close]]/B2306-1)</f>
        <v>1.0666354923479116E-2</v>
      </c>
    </row>
    <row r="2306" spans="1:3" x14ac:dyDescent="0.25">
      <c r="A2306" s="37">
        <v>28240</v>
      </c>
      <c r="B2306" s="39">
        <v>98.440002000000007</v>
      </c>
      <c r="C2306" s="36">
        <f>IF(ISBLANK(B2307), "", GSPC[[#This Row],[Adj Close]]/B2307-1)</f>
        <v>0</v>
      </c>
    </row>
    <row r="2307" spans="1:3" x14ac:dyDescent="0.25">
      <c r="A2307" s="37">
        <v>28233</v>
      </c>
      <c r="B2307" s="39">
        <v>98.440002000000007</v>
      </c>
      <c r="C2307" s="36">
        <f>IF(ISBLANK(B2308), "", GSPC[[#This Row],[Adj Close]]/B2308-1)</f>
        <v>-2.5732373062822833E-2</v>
      </c>
    </row>
    <row r="2308" spans="1:3" x14ac:dyDescent="0.25">
      <c r="A2308" s="37">
        <v>28226</v>
      </c>
      <c r="B2308" s="39">
        <v>101.040001</v>
      </c>
      <c r="C2308" s="36">
        <f>IF(ISBLANK(B2309), "", GSPC[[#This Row],[Adj Close]]/B2309-1)</f>
        <v>2.7351327449950835E-2</v>
      </c>
    </row>
    <row r="2309" spans="1:3" x14ac:dyDescent="0.25">
      <c r="A2309" s="37">
        <v>28219</v>
      </c>
      <c r="B2309" s="39">
        <v>98.349997999999999</v>
      </c>
      <c r="C2309" s="36">
        <f>IF(ISBLANK(B2310), "", GSPC[[#This Row],[Adj Close]]/B2310-1)</f>
        <v>-8.6684911669033804E-3</v>
      </c>
    </row>
    <row r="2310" spans="1:3" x14ac:dyDescent="0.25">
      <c r="A2310" s="37">
        <v>28212</v>
      </c>
      <c r="B2310" s="39">
        <v>99.209998999999996</v>
      </c>
      <c r="C2310" s="36">
        <f>IF(ISBLANK(B2311), "", GSPC[[#This Row],[Adj Close]]/B2311-1)</f>
        <v>1.5142439231625726E-3</v>
      </c>
    </row>
    <row r="2311" spans="1:3" x14ac:dyDescent="0.25">
      <c r="A2311" s="37">
        <v>28205</v>
      </c>
      <c r="B2311" s="39">
        <v>99.059997999999993</v>
      </c>
      <c r="C2311" s="36">
        <f>IF(ISBLANK(B2312), "", GSPC[[#This Row],[Adj Close]]/B2312-1)</f>
        <v>-2.7488739176431021E-2</v>
      </c>
    </row>
    <row r="2312" spans="1:3" x14ac:dyDescent="0.25">
      <c r="A2312" s="37">
        <v>28198</v>
      </c>
      <c r="B2312" s="39">
        <v>101.860001</v>
      </c>
      <c r="C2312" s="36">
        <f>IF(ISBLANK(B2313), "", GSPC[[#This Row],[Adj Close]]/B2313-1)</f>
        <v>1.2021847749193348E-2</v>
      </c>
    </row>
    <row r="2313" spans="1:3" x14ac:dyDescent="0.25">
      <c r="A2313" s="37">
        <v>28191</v>
      </c>
      <c r="B2313" s="39">
        <v>100.650002</v>
      </c>
      <c r="C2313" s="36">
        <f>IF(ISBLANK(B2314), "", GSPC[[#This Row],[Adj Close]]/B2314-1)</f>
        <v>-5.4347333626896255E-3</v>
      </c>
    </row>
    <row r="2314" spans="1:3" x14ac:dyDescent="0.25">
      <c r="A2314" s="37">
        <v>28184</v>
      </c>
      <c r="B2314" s="39">
        <v>101.199997</v>
      </c>
      <c r="C2314" s="36">
        <f>IF(ISBLANK(B2315), "", GSPC[[#This Row],[Adj Close]]/B2315-1)</f>
        <v>1.7289846684061638E-2</v>
      </c>
    </row>
    <row r="2315" spans="1:3" x14ac:dyDescent="0.25">
      <c r="A2315" s="37">
        <v>28177</v>
      </c>
      <c r="B2315" s="39">
        <v>99.480002999999996</v>
      </c>
      <c r="C2315" s="36">
        <f>IF(ISBLANK(B2316), "", GSPC[[#This Row],[Adj Close]]/B2316-1)</f>
        <v>-1.0050701762378433E-2</v>
      </c>
    </row>
    <row r="2316" spans="1:3" x14ac:dyDescent="0.25">
      <c r="A2316" s="37">
        <v>28170</v>
      </c>
      <c r="B2316" s="39">
        <v>100.489998</v>
      </c>
      <c r="C2316" s="36">
        <f>IF(ISBLANK(B2317), "", GSPC[[#This Row],[Adj Close]]/B2317-1)</f>
        <v>2.6940430782873559E-3</v>
      </c>
    </row>
    <row r="2317" spans="1:3" x14ac:dyDescent="0.25">
      <c r="A2317" s="37">
        <v>28163</v>
      </c>
      <c r="B2317" s="39">
        <v>100.220001</v>
      </c>
      <c r="C2317" s="36">
        <f>IF(ISBLANK(B2318), "", GSPC[[#This Row],[Adj Close]]/B2318-1)</f>
        <v>-1.629364005576095E-2</v>
      </c>
    </row>
    <row r="2318" spans="1:3" x14ac:dyDescent="0.25">
      <c r="A2318" s="37">
        <v>28156</v>
      </c>
      <c r="B2318" s="39">
        <v>101.879997</v>
      </c>
      <c r="C2318" s="36">
        <f>IF(ISBLANK(B2319), "", GSPC[[#This Row],[Adj Close]]/B2319-1)</f>
        <v>-4.9056215049547713E-4</v>
      </c>
    </row>
    <row r="2319" spans="1:3" x14ac:dyDescent="0.25">
      <c r="A2319" s="37">
        <v>28149</v>
      </c>
      <c r="B2319" s="39">
        <v>101.93</v>
      </c>
      <c r="C2319" s="36">
        <f>IF(ISBLANK(B2320), "", GSPC[[#This Row],[Adj Close]]/B2320-1)</f>
        <v>-1.3453348819202349E-2</v>
      </c>
    </row>
    <row r="2320" spans="1:3" x14ac:dyDescent="0.25">
      <c r="A2320" s="37">
        <v>28142</v>
      </c>
      <c r="B2320" s="39">
        <v>103.32</v>
      </c>
      <c r="C2320" s="36">
        <f>IF(ISBLANK(B2321), "", GSPC[[#This Row],[Adj Close]]/B2321-1)</f>
        <v>-6.6339966035190434E-3</v>
      </c>
    </row>
    <row r="2321" spans="1:3" x14ac:dyDescent="0.25">
      <c r="A2321" s="37">
        <v>28135</v>
      </c>
      <c r="B2321" s="39">
        <v>104.010002</v>
      </c>
      <c r="C2321" s="36">
        <f>IF(ISBLANK(B2322), "", GSPC[[#This Row],[Adj Close]]/B2322-1)</f>
        <v>-9.5229023993352868E-3</v>
      </c>
    </row>
    <row r="2322" spans="1:3" x14ac:dyDescent="0.25">
      <c r="A2322" s="37">
        <v>28128</v>
      </c>
      <c r="B2322" s="39">
        <v>105.010002</v>
      </c>
      <c r="C2322" s="36">
        <f>IF(ISBLANK(B2323), "", GSPC[[#This Row],[Adj Close]]/B2323-1)</f>
        <v>-2.2799153385437809E-2</v>
      </c>
    </row>
    <row r="2323" spans="1:3" x14ac:dyDescent="0.25">
      <c r="A2323" s="37">
        <v>28121</v>
      </c>
      <c r="B2323" s="39">
        <v>107.459999</v>
      </c>
      <c r="C2323" s="36">
        <f>IF(ISBLANK(B2324), "", GSPC[[#This Row],[Adj Close]]/B2324-1)</f>
        <v>2.4990491224360589E-2</v>
      </c>
    </row>
    <row r="2324" spans="1:3" x14ac:dyDescent="0.25">
      <c r="A2324" s="37">
        <v>28114</v>
      </c>
      <c r="B2324" s="39">
        <v>104.839996</v>
      </c>
      <c r="C2324" s="36">
        <f>IF(ISBLANK(B2325), "", GSPC[[#This Row],[Adj Close]]/B2325-1)</f>
        <v>5.5629578829281545E-3</v>
      </c>
    </row>
    <row r="2325" spans="1:3" x14ac:dyDescent="0.25">
      <c r="A2325" s="37">
        <v>28107</v>
      </c>
      <c r="B2325" s="39">
        <v>104.260002</v>
      </c>
      <c r="C2325" s="36">
        <f>IF(ISBLANK(B2326), "", GSPC[[#This Row],[Adj Close]]/B2326-1)</f>
        <v>-4.202435650499603E-3</v>
      </c>
    </row>
    <row r="2326" spans="1:3" x14ac:dyDescent="0.25">
      <c r="A2326" s="37">
        <v>28100</v>
      </c>
      <c r="B2326" s="39">
        <v>104.699997</v>
      </c>
      <c r="C2326" s="36">
        <f>IF(ISBLANK(B2327), "", GSPC[[#This Row],[Adj Close]]/B2327-1)</f>
        <v>1.8878892197763841E-2</v>
      </c>
    </row>
    <row r="2327" spans="1:3" x14ac:dyDescent="0.25">
      <c r="A2327" s="37">
        <v>28093</v>
      </c>
      <c r="B2327" s="39">
        <v>102.760002</v>
      </c>
      <c r="C2327" s="36">
        <f>IF(ISBLANK(B2328), "", GSPC[[#This Row],[Adj Close]]/B2328-1)</f>
        <v>-3.7809015263033929E-3</v>
      </c>
    </row>
    <row r="2328" spans="1:3" x14ac:dyDescent="0.25">
      <c r="A2328" s="37">
        <v>28086</v>
      </c>
      <c r="B2328" s="39">
        <v>103.150002</v>
      </c>
      <c r="C2328" s="36">
        <f>IF(ISBLANK(B2329), "", GSPC[[#This Row],[Adj Close]]/B2329-1)</f>
        <v>1.2068328337290435E-2</v>
      </c>
    </row>
    <row r="2329" spans="1:3" x14ac:dyDescent="0.25">
      <c r="A2329" s="37">
        <v>28079</v>
      </c>
      <c r="B2329" s="39">
        <v>101.91999800000001</v>
      </c>
      <c r="C2329" s="36">
        <f>IF(ISBLANK(B2330), "", GSPC[[#This Row],[Adj Close]]/B2330-1)</f>
        <v>2.7005240366893224E-2</v>
      </c>
    </row>
    <row r="2330" spans="1:3" x14ac:dyDescent="0.25">
      <c r="A2330" s="37">
        <v>28072</v>
      </c>
      <c r="B2330" s="39">
        <v>99.239998</v>
      </c>
      <c r="C2330" s="36">
        <f>IF(ISBLANK(B2331), "", GSPC[[#This Row],[Adj Close]]/B2331-1)</f>
        <v>-1.567151358857366E-2</v>
      </c>
    </row>
    <row r="2331" spans="1:3" x14ac:dyDescent="0.25">
      <c r="A2331" s="37">
        <v>28065</v>
      </c>
      <c r="B2331" s="39">
        <v>100.82</v>
      </c>
      <c r="C2331" s="36">
        <f>IF(ISBLANK(B2332), "", GSPC[[#This Row],[Adj Close]]/B2332-1)</f>
        <v>-2.0213818849099785E-2</v>
      </c>
    </row>
    <row r="2332" spans="1:3" x14ac:dyDescent="0.25">
      <c r="A2332" s="37">
        <v>28058</v>
      </c>
      <c r="B2332" s="39">
        <v>102.900002</v>
      </c>
      <c r="C2332" s="36">
        <f>IF(ISBLANK(B2333), "", GSPC[[#This Row],[Adj Close]]/B2333-1)</f>
        <v>2.9411795012122877E-2</v>
      </c>
    </row>
    <row r="2333" spans="1:3" x14ac:dyDescent="0.25">
      <c r="A2333" s="37">
        <v>28051</v>
      </c>
      <c r="B2333" s="39">
        <v>99.959998999999996</v>
      </c>
      <c r="C2333" s="36">
        <f>IF(ISBLANK(B2334), "", GSPC[[#This Row],[Adj Close]]/B2334-1)</f>
        <v>-9.1197266788182185E-3</v>
      </c>
    </row>
    <row r="2334" spans="1:3" x14ac:dyDescent="0.25">
      <c r="A2334" s="37">
        <v>28044</v>
      </c>
      <c r="B2334" s="39">
        <v>100.879997</v>
      </c>
      <c r="C2334" s="36">
        <f>IF(ISBLANK(B2335), "", GSPC[[#This Row],[Adj Close]]/B2335-1)</f>
        <v>-1.6380665296034769E-2</v>
      </c>
    </row>
    <row r="2335" spans="1:3" x14ac:dyDescent="0.25">
      <c r="A2335" s="37">
        <v>28037</v>
      </c>
      <c r="B2335" s="39">
        <v>102.55999799999999</v>
      </c>
      <c r="C2335" s="36">
        <f>IF(ISBLANK(B2336), "", GSPC[[#This Row],[Adj Close]]/B2336-1)</f>
        <v>-1.5455505720562757E-2</v>
      </c>
    </row>
    <row r="2336" spans="1:3" x14ac:dyDescent="0.25">
      <c r="A2336" s="37">
        <v>28030</v>
      </c>
      <c r="B2336" s="39">
        <v>104.16999800000001</v>
      </c>
      <c r="C2336" s="36">
        <f>IF(ISBLANK(B2337), "", GSPC[[#This Row],[Adj Close]]/B2337-1)</f>
        <v>-2.4625514289545403E-2</v>
      </c>
    </row>
    <row r="2337" spans="1:3" x14ac:dyDescent="0.25">
      <c r="A2337" s="37">
        <v>28023</v>
      </c>
      <c r="B2337" s="39">
        <v>106.800003</v>
      </c>
      <c r="C2337" s="36">
        <f>IF(ISBLANK(B2338), "", GSPC[[#This Row],[Adj Close]]/B2338-1)</f>
        <v>4.9873531096458201E-3</v>
      </c>
    </row>
    <row r="2338" spans="1:3" x14ac:dyDescent="0.25">
      <c r="A2338" s="37">
        <v>28016</v>
      </c>
      <c r="B2338" s="39">
        <v>106.269997</v>
      </c>
      <c r="C2338" s="36">
        <f>IF(ISBLANK(B2339), "", GSPC[[#This Row],[Adj Close]]/B2339-1)</f>
        <v>1.5480123927756884E-2</v>
      </c>
    </row>
    <row r="2339" spans="1:3" x14ac:dyDescent="0.25">
      <c r="A2339" s="37">
        <v>28009</v>
      </c>
      <c r="B2339" s="39">
        <v>104.650002</v>
      </c>
      <c r="C2339" s="36">
        <f>IF(ISBLANK(B2340), "", GSPC[[#This Row],[Adj Close]]/B2340-1)</f>
        <v>3.3556950137383357E-3</v>
      </c>
    </row>
    <row r="2340" spans="1:3" x14ac:dyDescent="0.25">
      <c r="A2340" s="37">
        <v>28002</v>
      </c>
      <c r="B2340" s="39">
        <v>104.300003</v>
      </c>
      <c r="C2340" s="36">
        <f>IF(ISBLANK(B2341), "", GSPC[[#This Row],[Adj Close]]/B2341-1)</f>
        <v>2.7788726021224175E-2</v>
      </c>
    </row>
    <row r="2341" spans="1:3" x14ac:dyDescent="0.25">
      <c r="A2341" s="37">
        <v>27995</v>
      </c>
      <c r="B2341" s="39">
        <v>101.480003</v>
      </c>
      <c r="C2341" s="36">
        <f>IF(ISBLANK(B2342), "", GSPC[[#This Row],[Adj Close]]/B2342-1)</f>
        <v>-8.6939530518524988E-3</v>
      </c>
    </row>
    <row r="2342" spans="1:3" x14ac:dyDescent="0.25">
      <c r="A2342" s="37">
        <v>27988</v>
      </c>
      <c r="B2342" s="39">
        <v>102.370003</v>
      </c>
      <c r="C2342" s="36">
        <f>IF(ISBLANK(B2343), "", GSPC[[#This Row],[Adj Close]]/B2343-1)</f>
        <v>-1.8033544364508436E-2</v>
      </c>
    </row>
    <row r="2343" spans="1:3" x14ac:dyDescent="0.25">
      <c r="A2343" s="37">
        <v>27981</v>
      </c>
      <c r="B2343" s="39">
        <v>104.25</v>
      </c>
      <c r="C2343" s="36">
        <f>IF(ISBLANK(B2344), "", GSPC[[#This Row],[Adj Close]]/B2344-1)</f>
        <v>4.4320165292222047E-3</v>
      </c>
    </row>
    <row r="2344" spans="1:3" x14ac:dyDescent="0.25">
      <c r="A2344" s="37">
        <v>27974</v>
      </c>
      <c r="B2344" s="39">
        <v>103.790001</v>
      </c>
      <c r="C2344" s="36">
        <f>IF(ISBLANK(B2345), "", GSPC[[#This Row],[Adj Close]]/B2345-1)</f>
        <v>3.3835942887936454E-3</v>
      </c>
    </row>
    <row r="2345" spans="1:3" x14ac:dyDescent="0.25">
      <c r="A2345" s="37">
        <v>27967</v>
      </c>
      <c r="B2345" s="39">
        <v>103.44000200000001</v>
      </c>
      <c r="C2345" s="36">
        <f>IF(ISBLANK(B2346), "", GSPC[[#This Row],[Adj Close]]/B2346-1)</f>
        <v>-5.9580627706717904E-3</v>
      </c>
    </row>
    <row r="2346" spans="1:3" x14ac:dyDescent="0.25">
      <c r="A2346" s="37">
        <v>27960</v>
      </c>
      <c r="B2346" s="39">
        <v>104.05999799999999</v>
      </c>
      <c r="C2346" s="36">
        <f>IF(ISBLANK(B2347), "", GSPC[[#This Row],[Adj Close]]/B2347-1)</f>
        <v>-5.9228314864350207E-3</v>
      </c>
    </row>
    <row r="2347" spans="1:3" x14ac:dyDescent="0.25">
      <c r="A2347" s="37">
        <v>27953</v>
      </c>
      <c r="B2347" s="39">
        <v>104.68</v>
      </c>
      <c r="C2347" s="36">
        <f>IF(ISBLANK(B2348), "", GSPC[[#This Row],[Adj Close]]/B2348-1)</f>
        <v>-2.8577156737172871E-3</v>
      </c>
    </row>
    <row r="2348" spans="1:3" x14ac:dyDescent="0.25">
      <c r="A2348" s="37">
        <v>27946</v>
      </c>
      <c r="B2348" s="39">
        <v>104.980003</v>
      </c>
      <c r="C2348" s="36">
        <f>IF(ISBLANK(B2349), "", GSPC[[#This Row],[Adj Close]]/B2349-1)</f>
        <v>8.3565650911865408E-3</v>
      </c>
    </row>
    <row r="2349" spans="1:3" x14ac:dyDescent="0.25">
      <c r="A2349" s="37">
        <v>27939</v>
      </c>
      <c r="B2349" s="39">
        <v>104.110001</v>
      </c>
      <c r="C2349" s="36">
        <f>IF(ISBLANK(B2350), "", GSPC[[#This Row],[Adj Close]]/B2350-1)</f>
        <v>3.760123372925861E-3</v>
      </c>
    </row>
    <row r="2350" spans="1:3" x14ac:dyDescent="0.25">
      <c r="A2350" s="37">
        <v>27932</v>
      </c>
      <c r="B2350" s="39">
        <v>103.720001</v>
      </c>
      <c r="C2350" s="36">
        <f>IF(ISBLANK(B2351), "", GSPC[[#This Row],[Adj Close]]/B2351-1)</f>
        <v>-3.8551464175962114E-4</v>
      </c>
    </row>
    <row r="2351" spans="1:3" x14ac:dyDescent="0.25">
      <c r="A2351" s="37">
        <v>27925</v>
      </c>
      <c r="B2351" s="39">
        <v>103.760002</v>
      </c>
      <c r="C2351" s="36">
        <f>IF(ISBLANK(B2352), "", GSPC[[#This Row],[Adj Close]]/B2352-1)</f>
        <v>2.8141142055908341E-2</v>
      </c>
    </row>
    <row r="2352" spans="1:3" x14ac:dyDescent="0.25">
      <c r="A2352" s="37">
        <v>27918</v>
      </c>
      <c r="B2352" s="39">
        <v>100.91999800000001</v>
      </c>
      <c r="C2352" s="36">
        <f>IF(ISBLANK(B2353), "", GSPC[[#This Row],[Adj Close]]/B2353-1)</f>
        <v>1.7851699085190242E-2</v>
      </c>
    </row>
    <row r="2353" spans="1:3" x14ac:dyDescent="0.25">
      <c r="A2353" s="37">
        <v>27911</v>
      </c>
      <c r="B2353" s="39">
        <v>99.150002000000001</v>
      </c>
      <c r="C2353" s="36">
        <f>IF(ISBLANK(B2354), "", GSPC[[#This Row],[Adj Close]]/B2354-1)</f>
        <v>-1.0281473347973691E-2</v>
      </c>
    </row>
    <row r="2354" spans="1:3" x14ac:dyDescent="0.25">
      <c r="A2354" s="37">
        <v>27904</v>
      </c>
      <c r="B2354" s="39">
        <v>100.18</v>
      </c>
      <c r="C2354" s="36">
        <f>IF(ISBLANK(B2355), "", GSPC[[#This Row],[Adj Close]]/B2355-1)</f>
        <v>-1.06656328132404E-2</v>
      </c>
    </row>
    <row r="2355" spans="1:3" x14ac:dyDescent="0.25">
      <c r="A2355" s="37">
        <v>27897</v>
      </c>
      <c r="B2355" s="39">
        <v>101.260002</v>
      </c>
      <c r="C2355" s="36">
        <f>IF(ISBLANK(B2356), "", GSPC[[#This Row],[Adj Close]]/B2356-1)</f>
        <v>-7.8936257309503155E-4</v>
      </c>
    </row>
    <row r="2356" spans="1:3" x14ac:dyDescent="0.25">
      <c r="A2356" s="37">
        <v>27890</v>
      </c>
      <c r="B2356" s="39">
        <v>101.339996</v>
      </c>
      <c r="C2356" s="36">
        <f>IF(ISBLANK(B2357), "", GSPC[[#This Row],[Adj Close]]/B2357-1)</f>
        <v>-5.3003633284363083E-3</v>
      </c>
    </row>
    <row r="2357" spans="1:3" x14ac:dyDescent="0.25">
      <c r="A2357" s="37">
        <v>27883</v>
      </c>
      <c r="B2357" s="39">
        <v>101.879997</v>
      </c>
      <c r="C2357" s="36">
        <f>IF(ISBLANK(B2358), "", GSPC[[#This Row],[Adj Close]]/B2358-1)</f>
        <v>2.361255434486953E-3</v>
      </c>
    </row>
    <row r="2358" spans="1:3" x14ac:dyDescent="0.25">
      <c r="A2358" s="37">
        <v>27876</v>
      </c>
      <c r="B2358" s="39">
        <v>101.639999</v>
      </c>
      <c r="C2358" s="36">
        <f>IF(ISBLANK(B2359), "", GSPC[[#This Row],[Adj Close]]/B2359-1)</f>
        <v>-6.3545018442222601E-3</v>
      </c>
    </row>
    <row r="2359" spans="1:3" x14ac:dyDescent="0.25">
      <c r="A2359" s="37">
        <v>27869</v>
      </c>
      <c r="B2359" s="39">
        <v>102.290001</v>
      </c>
      <c r="C2359" s="36">
        <f>IF(ISBLANK(B2360), "", GSPC[[#This Row],[Adj Close]]/B2360-1)</f>
        <v>1.6092212498106884E-2</v>
      </c>
    </row>
    <row r="2360" spans="1:3" x14ac:dyDescent="0.25">
      <c r="A2360" s="37">
        <v>27862</v>
      </c>
      <c r="B2360" s="39">
        <v>100.66999800000001</v>
      </c>
      <c r="C2360" s="36">
        <f>IF(ISBLANK(B2361), "", GSPC[[#This Row],[Adj Close]]/B2361-1)</f>
        <v>3.1888391268328764E-3</v>
      </c>
    </row>
    <row r="2361" spans="1:3" x14ac:dyDescent="0.25">
      <c r="A2361" s="37">
        <v>27855</v>
      </c>
      <c r="B2361" s="39">
        <v>100.349998</v>
      </c>
      <c r="C2361" s="36">
        <f>IF(ISBLANK(B2362), "", GSPC[[#This Row],[Adj Close]]/B2362-1)</f>
        <v>-1.8581926650366731E-2</v>
      </c>
    </row>
    <row r="2362" spans="1:3" x14ac:dyDescent="0.25">
      <c r="A2362" s="37">
        <v>27848</v>
      </c>
      <c r="B2362" s="39">
        <v>102.25</v>
      </c>
      <c r="C2362" s="36">
        <f>IF(ISBLANK(B2363), "", GSPC[[#This Row],[Adj Close]]/B2363-1)</f>
        <v>-5.833719121705716E-3</v>
      </c>
    </row>
    <row r="2363" spans="1:3" x14ac:dyDescent="0.25">
      <c r="A2363" s="37">
        <v>27841</v>
      </c>
      <c r="B2363" s="39">
        <v>102.849998</v>
      </c>
      <c r="C2363" s="36">
        <f>IF(ISBLANK(B2364), "", GSPC[[#This Row],[Adj Close]]/B2364-1)</f>
        <v>2.2569059006381842E-2</v>
      </c>
    </row>
    <row r="2364" spans="1:3" x14ac:dyDescent="0.25">
      <c r="A2364" s="37">
        <v>27834</v>
      </c>
      <c r="B2364" s="39">
        <v>100.58000199999999</v>
      </c>
      <c r="C2364" s="36">
        <f>IF(ISBLANK(B2365), "", GSPC[[#This Row],[Adj Close]]/B2365-1)</f>
        <v>-2.7761153799711336E-3</v>
      </c>
    </row>
    <row r="2365" spans="1:3" x14ac:dyDescent="0.25">
      <c r="A2365" s="37">
        <v>27827</v>
      </c>
      <c r="B2365" s="39">
        <v>100.860001</v>
      </c>
      <c r="C2365" s="36">
        <f>IF(ISBLANK(B2366), "", GSPC[[#This Row],[Adj Close]]/B2366-1)</f>
        <v>1.7657148444585324E-2</v>
      </c>
    </row>
    <row r="2366" spans="1:3" x14ac:dyDescent="0.25">
      <c r="A2366" s="37">
        <v>27820</v>
      </c>
      <c r="B2366" s="39">
        <v>99.110000999999997</v>
      </c>
      <c r="C2366" s="36">
        <f>IF(ISBLANK(B2367), "", GSPC[[#This Row],[Adj Close]]/B2367-1)</f>
        <v>-6.0174306089402219E-3</v>
      </c>
    </row>
    <row r="2367" spans="1:3" x14ac:dyDescent="0.25">
      <c r="A2367" s="37">
        <v>27813</v>
      </c>
      <c r="B2367" s="39">
        <v>99.709998999999996</v>
      </c>
      <c r="C2367" s="36">
        <f>IF(ISBLANK(B2368), "", GSPC[[#This Row],[Adj Close]]/B2368-1)</f>
        <v>-2.3408413778813197E-2</v>
      </c>
    </row>
    <row r="2368" spans="1:3" x14ac:dyDescent="0.25">
      <c r="A2368" s="37">
        <v>27806</v>
      </c>
      <c r="B2368" s="39">
        <v>102.099998</v>
      </c>
      <c r="C2368" s="36">
        <f>IF(ISBLANK(B2369), "", GSPC[[#This Row],[Adj Close]]/B2369-1)</f>
        <v>2.438045599238392E-2</v>
      </c>
    </row>
    <row r="2369" spans="1:3" x14ac:dyDescent="0.25">
      <c r="A2369" s="37">
        <v>27799</v>
      </c>
      <c r="B2369" s="39">
        <v>99.669998000000007</v>
      </c>
      <c r="C2369" s="36">
        <f>IF(ISBLANK(B2370), "", GSPC[[#This Row],[Adj Close]]/B2370-1)</f>
        <v>2.1113915354051827E-3</v>
      </c>
    </row>
    <row r="2370" spans="1:3" x14ac:dyDescent="0.25">
      <c r="A2370" s="37">
        <v>27792</v>
      </c>
      <c r="B2370" s="39">
        <v>99.459998999999996</v>
      </c>
      <c r="C2370" s="36">
        <f>IF(ISBLANK(B2371), "", GSPC[[#This Row],[Adj Close]]/B2371-1)</f>
        <v>-1.3880646302987798E-2</v>
      </c>
    </row>
    <row r="2371" spans="1:3" x14ac:dyDescent="0.25">
      <c r="A2371" s="37">
        <v>27785</v>
      </c>
      <c r="B2371" s="39">
        <v>100.860001</v>
      </c>
      <c r="C2371" s="36">
        <f>IF(ISBLANK(B2372), "", GSPC[[#This Row],[Adj Close]]/B2372-1)</f>
        <v>1.6631408291819527E-2</v>
      </c>
    </row>
    <row r="2372" spans="1:3" x14ac:dyDescent="0.25">
      <c r="A2372" s="37">
        <v>27778</v>
      </c>
      <c r="B2372" s="39">
        <v>99.209998999999996</v>
      </c>
      <c r="C2372" s="36">
        <f>IF(ISBLANK(B2373), "", GSPC[[#This Row],[Adj Close]]/B2373-1)</f>
        <v>2.2783494845360686E-2</v>
      </c>
    </row>
    <row r="2373" spans="1:3" x14ac:dyDescent="0.25">
      <c r="A2373" s="37">
        <v>27771</v>
      </c>
      <c r="B2373" s="39">
        <v>97</v>
      </c>
      <c r="C2373" s="36">
        <f>IF(ISBLANK(B2374), "", GSPC[[#This Row],[Adj Close]]/B2374-1)</f>
        <v>2.1590342967572784E-2</v>
      </c>
    </row>
    <row r="2374" spans="1:3" x14ac:dyDescent="0.25">
      <c r="A2374" s="37">
        <v>27764</v>
      </c>
      <c r="B2374" s="39">
        <v>94.949996999999996</v>
      </c>
      <c r="C2374" s="36">
        <f>IF(ISBLANK(B2375), "", GSPC[[#This Row],[Adj Close]]/B2375-1)</f>
        <v>4.4554399459749039E-2</v>
      </c>
    </row>
    <row r="2375" spans="1:3" x14ac:dyDescent="0.25">
      <c r="A2375" s="37">
        <v>27757</v>
      </c>
      <c r="B2375" s="39">
        <v>90.900002000000001</v>
      </c>
      <c r="C2375" s="36">
        <f>IF(ISBLANK(B2376), "", GSPC[[#This Row],[Adj Close]]/B2376-1)</f>
        <v>7.2022382271468288E-3</v>
      </c>
    </row>
    <row r="2376" spans="1:3" x14ac:dyDescent="0.25">
      <c r="A2376" s="37">
        <v>27750</v>
      </c>
      <c r="B2376" s="39">
        <v>90.25</v>
      </c>
      <c r="C2376" s="36">
        <f>IF(ISBLANK(B2377), "", GSPC[[#This Row],[Adj Close]]/B2377-1)</f>
        <v>1.6328794493396526E-2</v>
      </c>
    </row>
    <row r="2377" spans="1:3" x14ac:dyDescent="0.25">
      <c r="A2377" s="37">
        <v>27743</v>
      </c>
      <c r="B2377" s="39">
        <v>88.800003000000004</v>
      </c>
      <c r="C2377" s="36">
        <f>IF(ISBLANK(B2378), "", GSPC[[#This Row],[Adj Close]]/B2378-1)</f>
        <v>1.1044073527403553E-2</v>
      </c>
    </row>
    <row r="2378" spans="1:3" x14ac:dyDescent="0.25">
      <c r="A2378" s="37">
        <v>27736</v>
      </c>
      <c r="B2378" s="39">
        <v>87.830001999999993</v>
      </c>
      <c r="C2378" s="36">
        <f>IF(ISBLANK(B2379), "", GSPC[[#This Row],[Adj Close]]/B2379-1)</f>
        <v>1.1633287260999881E-2</v>
      </c>
    </row>
    <row r="2379" spans="1:3" x14ac:dyDescent="0.25">
      <c r="A2379" s="37">
        <v>27729</v>
      </c>
      <c r="B2379" s="39">
        <v>86.82</v>
      </c>
      <c r="C2379" s="36">
        <f>IF(ISBLANK(B2380), "", GSPC[[#This Row],[Adj Close]]/B2380-1)</f>
        <v>-4.8443644200869107E-2</v>
      </c>
    </row>
    <row r="2380" spans="1:3" x14ac:dyDescent="0.25">
      <c r="A2380" s="37">
        <v>27722</v>
      </c>
      <c r="B2380" s="39">
        <v>91.239998</v>
      </c>
      <c r="C2380" s="36">
        <f>IF(ISBLANK(B2381), "", GSPC[[#This Row],[Adj Close]]/B2381-1)</f>
        <v>1.9099732146763415E-2</v>
      </c>
    </row>
    <row r="2381" spans="1:3" x14ac:dyDescent="0.25">
      <c r="A2381" s="37">
        <v>27715</v>
      </c>
      <c r="B2381" s="39">
        <v>89.529999000000004</v>
      </c>
      <c r="C2381" s="36">
        <f>IF(ISBLANK(B2382), "", GSPC[[#This Row],[Adj Close]]/B2382-1)</f>
        <v>-1.5829416117077888E-2</v>
      </c>
    </row>
    <row r="2382" spans="1:3" x14ac:dyDescent="0.25">
      <c r="A2382" s="37">
        <v>27708</v>
      </c>
      <c r="B2382" s="39">
        <v>90.970000999999996</v>
      </c>
      <c r="C2382" s="36">
        <f>IF(ISBLANK(B2383), "", GSPC[[#This Row],[Adj Close]]/B2383-1)</f>
        <v>1.8358882383099129E-2</v>
      </c>
    </row>
    <row r="2383" spans="1:3" x14ac:dyDescent="0.25">
      <c r="A2383" s="37">
        <v>27701</v>
      </c>
      <c r="B2383" s="39">
        <v>89.330001999999993</v>
      </c>
      <c r="C2383" s="36">
        <f>IF(ISBLANK(B2384), "", GSPC[[#This Row],[Adj Close]]/B2384-1)</f>
        <v>3.2569743569521581E-3</v>
      </c>
    </row>
    <row r="2384" spans="1:3" x14ac:dyDescent="0.25">
      <c r="A2384" s="37">
        <v>27694</v>
      </c>
      <c r="B2384" s="39">
        <v>89.040001000000004</v>
      </c>
      <c r="C2384" s="36">
        <f>IF(ISBLANK(B2385), "", GSPC[[#This Row],[Adj Close]]/B2385-1)</f>
        <v>-8.7944003385416192E-3</v>
      </c>
    </row>
    <row r="2385" spans="1:3" x14ac:dyDescent="0.25">
      <c r="A2385" s="37">
        <v>27687</v>
      </c>
      <c r="B2385" s="39">
        <v>89.830001999999993</v>
      </c>
      <c r="C2385" s="36">
        <f>IF(ISBLANK(B2386), "", GSPC[[#This Row],[Adj Close]]/B2386-1)</f>
        <v>1.0916058846319299E-2</v>
      </c>
    </row>
    <row r="2386" spans="1:3" x14ac:dyDescent="0.25">
      <c r="A2386" s="37">
        <v>27680</v>
      </c>
      <c r="B2386" s="39">
        <v>88.860000999999997</v>
      </c>
      <c r="C2386" s="36">
        <f>IF(ISBLANK(B2387), "", GSPC[[#This Row],[Adj Close]]/B2387-1)</f>
        <v>7.3688018066977445E-3</v>
      </c>
    </row>
    <row r="2387" spans="1:3" x14ac:dyDescent="0.25">
      <c r="A2387" s="37">
        <v>27673</v>
      </c>
      <c r="B2387" s="39">
        <v>88.209998999999996</v>
      </c>
      <c r="C2387" s="36">
        <f>IF(ISBLANK(B2388), "", GSPC[[#This Row],[Adj Close]]/B2388-1)</f>
        <v>2.6294381371531728E-2</v>
      </c>
    </row>
    <row r="2388" spans="1:3" x14ac:dyDescent="0.25">
      <c r="A2388" s="37">
        <v>27666</v>
      </c>
      <c r="B2388" s="39">
        <v>85.949996999999996</v>
      </c>
      <c r="C2388" s="36">
        <f>IF(ISBLANK(B2389), "", GSPC[[#This Row],[Adj Close]]/B2389-1)</f>
        <v>-2.7846037177260419E-3</v>
      </c>
    </row>
    <row r="2389" spans="1:3" x14ac:dyDescent="0.25">
      <c r="A2389" s="37">
        <v>27659</v>
      </c>
      <c r="B2389" s="39">
        <v>86.190002000000007</v>
      </c>
      <c r="C2389" s="36">
        <f>IF(ISBLANK(B2390), "", GSPC[[#This Row],[Adj Close]]/B2390-1)</f>
        <v>3.6097462835262828E-3</v>
      </c>
    </row>
    <row r="2390" spans="1:3" x14ac:dyDescent="0.25">
      <c r="A2390" s="37">
        <v>27652</v>
      </c>
      <c r="B2390" s="39">
        <v>85.879997000000003</v>
      </c>
      <c r="C2390" s="36">
        <f>IF(ISBLANK(B2391), "", GSPC[[#This Row],[Adj Close]]/B2391-1)</f>
        <v>3.0972315811321094E-2</v>
      </c>
    </row>
    <row r="2391" spans="1:3" x14ac:dyDescent="0.25">
      <c r="A2391" s="37">
        <v>27645</v>
      </c>
      <c r="B2391" s="39">
        <v>83.300003000000004</v>
      </c>
      <c r="C2391" s="36">
        <f>IF(ISBLANK(B2392), "", GSPC[[#This Row],[Adj Close]]/B2392-1)</f>
        <v>-2.709647183731112E-2</v>
      </c>
    </row>
    <row r="2392" spans="1:3" x14ac:dyDescent="0.25">
      <c r="A2392" s="37">
        <v>27638</v>
      </c>
      <c r="B2392" s="39">
        <v>85.620002999999997</v>
      </c>
      <c r="C2392" s="36">
        <f>IF(ISBLANK(B2393), "", GSPC[[#This Row],[Adj Close]]/B2393-1)</f>
        <v>-1.450269387094949E-2</v>
      </c>
    </row>
    <row r="2393" spans="1:3" x14ac:dyDescent="0.25">
      <c r="A2393" s="37">
        <v>27631</v>
      </c>
      <c r="B2393" s="39">
        <v>86.879997000000003</v>
      </c>
      <c r="C2393" s="36">
        <f>IF(ISBLANK(B2394), "", GSPC[[#This Row],[Adj Close]]/B2394-1)</f>
        <v>3.0849525757588037E-2</v>
      </c>
    </row>
    <row r="2394" spans="1:3" x14ac:dyDescent="0.25">
      <c r="A2394" s="37">
        <v>27624</v>
      </c>
      <c r="B2394" s="39">
        <v>84.279999000000004</v>
      </c>
      <c r="C2394" s="36">
        <f>IF(ISBLANK(B2395), "", GSPC[[#This Row],[Adj Close]]/B2395-1)</f>
        <v>-2.4085247521013708E-2</v>
      </c>
    </row>
    <row r="2395" spans="1:3" x14ac:dyDescent="0.25">
      <c r="A2395" s="37">
        <v>27617</v>
      </c>
      <c r="B2395" s="39">
        <v>86.360000999999997</v>
      </c>
      <c r="C2395" s="36">
        <f>IF(ISBLANK(B2396), "", GSPC[[#This Row],[Adj Close]]/B2396-1)</f>
        <v>3.9526158086240493E-3</v>
      </c>
    </row>
    <row r="2396" spans="1:3" x14ac:dyDescent="0.25">
      <c r="A2396" s="37">
        <v>27610</v>
      </c>
      <c r="B2396" s="39">
        <v>86.019997000000004</v>
      </c>
      <c r="C2396" s="36">
        <f>IF(ISBLANK(B2397), "", GSPC[[#This Row],[Adj Close]]/B2397-1)</f>
        <v>-2.2388919704259935E-2</v>
      </c>
    </row>
    <row r="2397" spans="1:3" x14ac:dyDescent="0.25">
      <c r="A2397" s="37">
        <v>27603</v>
      </c>
      <c r="B2397" s="39">
        <v>87.989998</v>
      </c>
      <c r="C2397" s="36">
        <f>IF(ISBLANK(B2398), "", GSPC[[#This Row],[Adj Close]]/B2398-1)</f>
        <v>-1.4559334588875261E-2</v>
      </c>
    </row>
    <row r="2398" spans="1:3" x14ac:dyDescent="0.25">
      <c r="A2398" s="37">
        <v>27596</v>
      </c>
      <c r="B2398" s="39">
        <v>89.290001000000004</v>
      </c>
      <c r="C2398" s="36">
        <f>IF(ISBLANK(B2399), "", GSPC[[#This Row],[Adj Close]]/B2399-1)</f>
        <v>-4.1952748131526163E-2</v>
      </c>
    </row>
    <row r="2399" spans="1:3" x14ac:dyDescent="0.25">
      <c r="A2399" s="37">
        <v>27589</v>
      </c>
      <c r="B2399" s="39">
        <v>93.199996999999996</v>
      </c>
      <c r="C2399" s="36">
        <f>IF(ISBLANK(B2400), "", GSPC[[#This Row],[Adj Close]]/B2400-1)</f>
        <v>-1.5423694678905808E-2</v>
      </c>
    </row>
    <row r="2400" spans="1:3" x14ac:dyDescent="0.25">
      <c r="A2400" s="37">
        <v>27582</v>
      </c>
      <c r="B2400" s="39">
        <v>94.660004000000001</v>
      </c>
      <c r="C2400" s="36">
        <f>IF(ISBLANK(B2401), "", GSPC[[#This Row],[Adj Close]]/B2401-1)</f>
        <v>3.1793450277730617E-3</v>
      </c>
    </row>
    <row r="2401" spans="1:3" x14ac:dyDescent="0.25">
      <c r="A2401" s="37">
        <v>27575</v>
      </c>
      <c r="B2401" s="39">
        <v>94.360000999999997</v>
      </c>
      <c r="C2401" s="36">
        <f>IF(ISBLANK(B2402), "", GSPC[[#This Row],[Adj Close]]/B2402-1)</f>
        <v>-4.7463032327033083E-3</v>
      </c>
    </row>
    <row r="2402" spans="1:3" x14ac:dyDescent="0.25">
      <c r="A2402" s="37">
        <v>27568</v>
      </c>
      <c r="B2402" s="39">
        <v>94.809997999999993</v>
      </c>
      <c r="C2402" s="36">
        <f>IF(ISBLANK(B2403), "", GSPC[[#This Row],[Adj Close]]/B2403-1)</f>
        <v>2.3755501309194349E-2</v>
      </c>
    </row>
    <row r="2403" spans="1:3" x14ac:dyDescent="0.25">
      <c r="A2403" s="37">
        <v>27561</v>
      </c>
      <c r="B2403" s="39">
        <v>92.610000999999997</v>
      </c>
      <c r="C2403" s="36">
        <f>IF(ISBLANK(B2404), "", GSPC[[#This Row],[Adj Close]]/B2404-1)</f>
        <v>2.308886510457997E-2</v>
      </c>
    </row>
    <row r="2404" spans="1:3" x14ac:dyDescent="0.25">
      <c r="A2404" s="37">
        <v>27554</v>
      </c>
      <c r="B2404" s="39">
        <v>90.519997000000004</v>
      </c>
      <c r="C2404" s="36">
        <f>IF(ISBLANK(B2405), "", GSPC[[#This Row],[Adj Close]]/B2405-1)</f>
        <v>-2.1193835817673978E-2</v>
      </c>
    </row>
    <row r="2405" spans="1:3" x14ac:dyDescent="0.25">
      <c r="A2405" s="37">
        <v>27547</v>
      </c>
      <c r="B2405" s="39">
        <v>92.480002999999996</v>
      </c>
      <c r="C2405" s="36">
        <f>IF(ISBLANK(B2406), "", GSPC[[#This Row],[Adj Close]]/B2406-1)</f>
        <v>1.4591343618401531E-2</v>
      </c>
    </row>
    <row r="2406" spans="1:3" x14ac:dyDescent="0.25">
      <c r="A2406" s="37">
        <v>27540</v>
      </c>
      <c r="B2406" s="39">
        <v>91.150002000000001</v>
      </c>
      <c r="C2406" s="36">
        <f>IF(ISBLANK(B2407), "", GSPC[[#This Row],[Adj Close]]/B2407-1)</f>
        <v>6.2927797241603134E-3</v>
      </c>
    </row>
    <row r="2407" spans="1:3" x14ac:dyDescent="0.25">
      <c r="A2407" s="37">
        <v>27533</v>
      </c>
      <c r="B2407" s="39">
        <v>90.580001999999993</v>
      </c>
      <c r="C2407" s="36">
        <f>IF(ISBLANK(B2408), "", GSPC[[#This Row],[Adj Close]]/B2408-1)</f>
        <v>1.6587636846177034E-3</v>
      </c>
    </row>
    <row r="2408" spans="1:3" x14ac:dyDescent="0.25">
      <c r="A2408" s="37">
        <v>27526</v>
      </c>
      <c r="B2408" s="39">
        <v>90.43</v>
      </c>
      <c r="C2408" s="36">
        <f>IF(ISBLANK(B2409), "", GSPC[[#This Row],[Adj Close]]/B2409-1)</f>
        <v>-1.1045951740261684E-3</v>
      </c>
    </row>
    <row r="2409" spans="1:3" x14ac:dyDescent="0.25">
      <c r="A2409" s="37">
        <v>27519</v>
      </c>
      <c r="B2409" s="39">
        <v>90.529999000000004</v>
      </c>
      <c r="C2409" s="36">
        <f>IF(ISBLANK(B2410), "", GSPC[[#This Row],[Adj Close]]/B2410-1)</f>
        <v>1.4682783964550916E-2</v>
      </c>
    </row>
    <row r="2410" spans="1:3" x14ac:dyDescent="0.25">
      <c r="A2410" s="37">
        <v>27512</v>
      </c>
      <c r="B2410" s="39">
        <v>89.220000999999996</v>
      </c>
      <c r="C2410" s="36">
        <f>IF(ISBLANK(B2411), "", GSPC[[#This Row],[Adj Close]]/B2411-1)</f>
        <v>3.0016138420129179E-2</v>
      </c>
    </row>
    <row r="2411" spans="1:3" x14ac:dyDescent="0.25">
      <c r="A2411" s="37">
        <v>27505</v>
      </c>
      <c r="B2411" s="39">
        <v>86.620002999999997</v>
      </c>
      <c r="C2411" s="36">
        <f>IF(ISBLANK(B2412), "", GSPC[[#This Row],[Adj Close]]/B2412-1)</f>
        <v>3.7079952361067647E-3</v>
      </c>
    </row>
    <row r="2412" spans="1:3" x14ac:dyDescent="0.25">
      <c r="A2412" s="37">
        <v>27498</v>
      </c>
      <c r="B2412" s="39">
        <v>86.300003000000004</v>
      </c>
      <c r="C2412" s="36">
        <f>IF(ISBLANK(B2413), "", GSPC[[#This Row],[Adj Close]]/B2413-1)</f>
        <v>2.5184164884770599E-2</v>
      </c>
    </row>
    <row r="2413" spans="1:3" x14ac:dyDescent="0.25">
      <c r="A2413" s="37">
        <v>27491</v>
      </c>
      <c r="B2413" s="39">
        <v>84.18</v>
      </c>
      <c r="C2413" s="36">
        <f>IF(ISBLANK(B2414), "", GSPC[[#This Row],[Adj Close]]/B2414-1)</f>
        <v>4.0801225549006892E-2</v>
      </c>
    </row>
    <row r="2414" spans="1:3" x14ac:dyDescent="0.25">
      <c r="A2414" s="37">
        <v>27484</v>
      </c>
      <c r="B2414" s="39">
        <v>80.879997000000003</v>
      </c>
      <c r="C2414" s="36">
        <f>IF(ISBLANK(B2415), "", GSPC[[#This Row],[Adj Close]]/B2415-1)</f>
        <v>-3.5420406330838539E-2</v>
      </c>
    </row>
    <row r="2415" spans="1:3" x14ac:dyDescent="0.25">
      <c r="A2415" s="37">
        <v>27477</v>
      </c>
      <c r="B2415" s="39">
        <v>83.849997999999999</v>
      </c>
      <c r="C2415" s="36">
        <f>IF(ISBLANK(B2416), "", GSPC[[#This Row],[Adj Close]]/B2416-1)</f>
        <v>5.5162370250176895E-3</v>
      </c>
    </row>
    <row r="2416" spans="1:3" x14ac:dyDescent="0.25">
      <c r="A2416" s="37">
        <v>27470</v>
      </c>
      <c r="B2416" s="39">
        <v>83.389999000000003</v>
      </c>
      <c r="C2416" s="36">
        <f>IF(ISBLANK(B2417), "", GSPC[[#This Row],[Adj Close]]/B2417-1)</f>
        <v>-1.6163319580856039E-2</v>
      </c>
    </row>
    <row r="2417" spans="1:3" x14ac:dyDescent="0.25">
      <c r="A2417" s="37">
        <v>27463</v>
      </c>
      <c r="B2417" s="39">
        <v>84.760002</v>
      </c>
      <c r="C2417" s="36">
        <f>IF(ISBLANK(B2418), "", GSPC[[#This Row],[Adj Close]]/B2418-1)</f>
        <v>5.4566901972707971E-3</v>
      </c>
    </row>
    <row r="2418" spans="1:3" x14ac:dyDescent="0.25">
      <c r="A2418" s="37">
        <v>27456</v>
      </c>
      <c r="B2418" s="39">
        <v>84.300003000000004</v>
      </c>
      <c r="C2418" s="36">
        <f>IF(ISBLANK(B2419), "", GSPC[[#This Row],[Adj Close]]/B2419-1)</f>
        <v>3.3214942184823792E-2</v>
      </c>
    </row>
    <row r="2419" spans="1:3" x14ac:dyDescent="0.25">
      <c r="A2419" s="37">
        <v>27449</v>
      </c>
      <c r="B2419" s="39">
        <v>81.589995999999999</v>
      </c>
      <c r="C2419" s="36">
        <f>IF(ISBLANK(B2420), "", GSPC[[#This Row],[Adj Close]]/B2420-1)</f>
        <v>-1.2466799353662572E-2</v>
      </c>
    </row>
    <row r="2420" spans="1:3" x14ac:dyDescent="0.25">
      <c r="A2420" s="37">
        <v>27442</v>
      </c>
      <c r="B2420" s="39">
        <v>82.620002999999997</v>
      </c>
      <c r="C2420" s="36">
        <f>IF(ISBLANK(B2421), "", GSPC[[#This Row],[Adj Close]]/B2421-1)</f>
        <v>1.374236809815943E-2</v>
      </c>
    </row>
    <row r="2421" spans="1:3" x14ac:dyDescent="0.25">
      <c r="A2421" s="37">
        <v>27435</v>
      </c>
      <c r="B2421" s="39">
        <v>81.5</v>
      </c>
      <c r="C2421" s="36">
        <f>IF(ISBLANK(B2422), "", GSPC[[#This Row],[Adj Close]]/B2422-1)</f>
        <v>3.6500103134939677E-2</v>
      </c>
    </row>
    <row r="2422" spans="1:3" x14ac:dyDescent="0.25">
      <c r="A2422" s="37">
        <v>27428</v>
      </c>
      <c r="B2422" s="39">
        <v>78.629997000000003</v>
      </c>
      <c r="C2422" s="36">
        <f>IF(ISBLANK(B2423), "", GSPC[[#This Row],[Adj Close]]/B2423-1)</f>
        <v>2.1434059959701601E-2</v>
      </c>
    </row>
    <row r="2423" spans="1:3" x14ac:dyDescent="0.25">
      <c r="A2423" s="37">
        <v>27421</v>
      </c>
      <c r="B2423" s="39">
        <v>76.980002999999996</v>
      </c>
      <c r="C2423" s="36">
        <f>IF(ISBLANK(B2424), "", GSPC[[#This Row],[Adj Close]]/B2424-1)</f>
        <v>5.4809534606349741E-2</v>
      </c>
    </row>
    <row r="2424" spans="1:3" x14ac:dyDescent="0.25">
      <c r="A2424" s="37">
        <v>27414</v>
      </c>
      <c r="B2424" s="39">
        <v>72.980002999999996</v>
      </c>
      <c r="C2424" s="36">
        <f>IF(ISBLANK(B2425), "", GSPC[[#This Row],[Adj Close]]/B2425-1)</f>
        <v>2.8466798597333698E-2</v>
      </c>
    </row>
    <row r="2425" spans="1:3" x14ac:dyDescent="0.25">
      <c r="A2425" s="37">
        <v>27407</v>
      </c>
      <c r="B2425" s="39">
        <v>70.959998999999996</v>
      </c>
      <c r="C2425" s="36">
        <f>IF(ISBLANK(B2426), "", GSPC[[#This Row],[Adj Close]]/B2426-1)</f>
        <v>-2.2724169911525038E-2</v>
      </c>
    </row>
    <row r="2426" spans="1:3" x14ac:dyDescent="0.25">
      <c r="A2426" s="37">
        <v>27400</v>
      </c>
      <c r="B2426" s="39">
        <v>72.610000999999997</v>
      </c>
      <c r="C2426" s="36">
        <f>IF(ISBLANK(B2427), "", GSPC[[#This Row],[Adj Close]]/B2427-1)</f>
        <v>2.6870344037199123E-2</v>
      </c>
    </row>
    <row r="2427" spans="1:3" x14ac:dyDescent="0.25">
      <c r="A2427" s="37">
        <v>27393</v>
      </c>
      <c r="B2427" s="39">
        <v>70.709998999999996</v>
      </c>
      <c r="C2427" s="36">
        <f>IF(ISBLANK(B2428), "", GSPC[[#This Row],[Adj Close]]/B2428-1)</f>
        <v>5.3172476216450271E-2</v>
      </c>
    </row>
    <row r="2428" spans="1:3" x14ac:dyDescent="0.25">
      <c r="A2428" s="37">
        <v>27386</v>
      </c>
      <c r="B2428" s="39">
        <v>67.139999000000003</v>
      </c>
      <c r="C2428" s="36">
        <f>IF(ISBLANK(B2429), "", GSPC[[#This Row],[Adj Close]]/B2429-1)</f>
        <v>3.4373783627332788E-3</v>
      </c>
    </row>
    <row r="2429" spans="1:3" x14ac:dyDescent="0.25">
      <c r="A2429" s="37">
        <v>27379</v>
      </c>
      <c r="B2429" s="39">
        <v>66.910004000000001</v>
      </c>
      <c r="C2429" s="36">
        <f>IF(ISBLANK(B2430), "", GSPC[[#This Row],[Adj Close]]/B2430-1)</f>
        <v>-2.3855076785447293E-3</v>
      </c>
    </row>
    <row r="2430" spans="1:3" x14ac:dyDescent="0.25">
      <c r="A2430" s="37">
        <v>27372</v>
      </c>
      <c r="B2430" s="39">
        <v>67.069999999999993</v>
      </c>
      <c r="C2430" s="36">
        <f>IF(ISBLANK(B2431), "", GSPC[[#This Row],[Adj Close]]/B2431-1)</f>
        <v>3.1687400963316348E-2</v>
      </c>
    </row>
    <row r="2431" spans="1:3" x14ac:dyDescent="0.25">
      <c r="A2431" s="37">
        <v>27365</v>
      </c>
      <c r="B2431" s="39">
        <v>65.010002</v>
      </c>
      <c r="C2431" s="36">
        <f>IF(ISBLANK(B2432), "", GSPC[[#This Row],[Adj Close]]/B2432-1)</f>
        <v>-7.0887507919286663E-2</v>
      </c>
    </row>
    <row r="2432" spans="1:3" x14ac:dyDescent="0.25">
      <c r="A2432" s="37">
        <v>27358</v>
      </c>
      <c r="B2432" s="39">
        <v>69.970000999999996</v>
      </c>
      <c r="C2432" s="36">
        <f>IF(ISBLANK(B2433), "", GSPC[[#This Row],[Adj Close]]/B2433-1)</f>
        <v>1.5529738301023555E-2</v>
      </c>
    </row>
    <row r="2433" spans="1:3" x14ac:dyDescent="0.25">
      <c r="A2433" s="37">
        <v>27351</v>
      </c>
      <c r="B2433" s="39">
        <v>68.900002000000001</v>
      </c>
      <c r="C2433" s="36">
        <f>IF(ISBLANK(B2434), "", GSPC[[#This Row],[Adj Close]]/B2434-1)</f>
        <v>-4.1857903387128137E-2</v>
      </c>
    </row>
    <row r="2434" spans="1:3" x14ac:dyDescent="0.25">
      <c r="A2434" s="37">
        <v>27344</v>
      </c>
      <c r="B2434" s="39">
        <v>71.910004000000001</v>
      </c>
      <c r="C2434" s="36">
        <f>IF(ISBLANK(B2435), "", GSPC[[#This Row],[Adj Close]]/B2435-1)</f>
        <v>-4.0048055530740645E-2</v>
      </c>
    </row>
    <row r="2435" spans="1:3" x14ac:dyDescent="0.25">
      <c r="A2435" s="37">
        <v>27337</v>
      </c>
      <c r="B2435" s="39">
        <v>74.910004000000001</v>
      </c>
      <c r="C2435" s="36">
        <f>IF(ISBLANK(B2436), "", GSPC[[#This Row],[Adj Close]]/B2436-1)</f>
        <v>1.3941622114575836E-2</v>
      </c>
    </row>
    <row r="2436" spans="1:3" x14ac:dyDescent="0.25">
      <c r="A2436" s="37">
        <v>27330</v>
      </c>
      <c r="B2436" s="39">
        <v>73.879997000000003</v>
      </c>
      <c r="C2436" s="36">
        <f>IF(ISBLANK(B2437), "", GSPC[[#This Row],[Adj Close]]/B2437-1)</f>
        <v>5.3622273803952902E-2</v>
      </c>
    </row>
    <row r="2437" spans="1:3" x14ac:dyDescent="0.25">
      <c r="A2437" s="37">
        <v>27323</v>
      </c>
      <c r="B2437" s="39">
        <v>70.120002999999997</v>
      </c>
      <c r="C2437" s="36">
        <f>IF(ISBLANK(B2438), "", GSPC[[#This Row],[Adj Close]]/B2438-1)</f>
        <v>-2.9883730352569637E-2</v>
      </c>
    </row>
    <row r="2438" spans="1:3" x14ac:dyDescent="0.25">
      <c r="A2438" s="37">
        <v>27316</v>
      </c>
      <c r="B2438" s="39">
        <v>72.279999000000004</v>
      </c>
      <c r="C2438" s="36">
        <f>IF(ISBLANK(B2439), "", GSPC[[#This Row],[Adj Close]]/B2439-1)</f>
        <v>1.6024740174652052E-2</v>
      </c>
    </row>
    <row r="2439" spans="1:3" x14ac:dyDescent="0.25">
      <c r="A2439" s="37">
        <v>27309</v>
      </c>
      <c r="B2439" s="39">
        <v>71.139999000000003</v>
      </c>
      <c r="C2439" s="36">
        <f>IF(ISBLANK(B2440), "", GSPC[[#This Row],[Adj Close]]/B2440-1)</f>
        <v>0.14116135707410971</v>
      </c>
    </row>
    <row r="2440" spans="1:3" x14ac:dyDescent="0.25">
      <c r="A2440" s="37">
        <v>27302</v>
      </c>
      <c r="B2440" s="39">
        <v>62.34</v>
      </c>
      <c r="C2440" s="36">
        <f>IF(ISBLANK(B2441), "", GSPC[[#This Row],[Adj Close]]/B2441-1)</f>
        <v>-4.0036986755867421E-2</v>
      </c>
    </row>
    <row r="2441" spans="1:3" x14ac:dyDescent="0.25">
      <c r="A2441" s="37">
        <v>27295</v>
      </c>
      <c r="B2441" s="39">
        <v>64.940002000000007</v>
      </c>
      <c r="C2441" s="36">
        <f>IF(ISBLANK(B2442), "", GSPC[[#This Row],[Adj Close]]/B2442-1)</f>
        <v>-7.4137397692292439E-2</v>
      </c>
    </row>
    <row r="2442" spans="1:3" x14ac:dyDescent="0.25">
      <c r="A2442" s="37">
        <v>27288</v>
      </c>
      <c r="B2442" s="39">
        <v>70.139999000000003</v>
      </c>
      <c r="C2442" s="36">
        <f>IF(ISBLANK(B2443), "", GSPC[[#This Row],[Adj Close]]/B2443-1)</f>
        <v>7.5766905326698275E-2</v>
      </c>
    </row>
    <row r="2443" spans="1:3" x14ac:dyDescent="0.25">
      <c r="A2443" s="37">
        <v>27281</v>
      </c>
      <c r="B2443" s="39">
        <v>65.199996999999996</v>
      </c>
      <c r="C2443" s="36">
        <f>IF(ISBLANK(B2444), "", GSPC[[#This Row],[Adj Close]]/B2444-1)</f>
        <v>-8.7090467294608565E-2</v>
      </c>
    </row>
    <row r="2444" spans="1:3" x14ac:dyDescent="0.25">
      <c r="A2444" s="37">
        <v>27274</v>
      </c>
      <c r="B2444" s="39">
        <v>71.419998000000007</v>
      </c>
      <c r="C2444" s="36">
        <f>IF(ISBLANK(B2445), "", GSPC[[#This Row],[Adj Close]]/B2445-1)</f>
        <v>-1.0117865277397997E-2</v>
      </c>
    </row>
    <row r="2445" spans="1:3" x14ac:dyDescent="0.25">
      <c r="A2445" s="37">
        <v>27267</v>
      </c>
      <c r="B2445" s="39">
        <v>72.150002000000001</v>
      </c>
      <c r="C2445" s="36">
        <f>IF(ISBLANK(B2446), "", GSPC[[#This Row],[Adj Close]]/B2446-1)</f>
        <v>8.3857299069574065E-3</v>
      </c>
    </row>
    <row r="2446" spans="1:3" x14ac:dyDescent="0.25">
      <c r="A2446" s="37">
        <v>27260</v>
      </c>
      <c r="B2446" s="39">
        <v>71.550003000000004</v>
      </c>
      <c r="C2446" s="36">
        <f>IF(ISBLANK(B2447), "", GSPC[[#This Row],[Adj Close]]/B2447-1)</f>
        <v>-5.4446876026083668E-2</v>
      </c>
    </row>
    <row r="2447" spans="1:3" x14ac:dyDescent="0.25">
      <c r="A2447" s="37">
        <v>27253</v>
      </c>
      <c r="B2447" s="39">
        <v>75.669998000000007</v>
      </c>
      <c r="C2447" s="36">
        <f>IF(ISBLANK(B2448), "", GSPC[[#This Row],[Adj Close]]/B2448-1)</f>
        <v>-6.4185047437731124E-2</v>
      </c>
    </row>
    <row r="2448" spans="1:3" x14ac:dyDescent="0.25">
      <c r="A2448" s="37">
        <v>27246</v>
      </c>
      <c r="B2448" s="39">
        <v>80.860000999999997</v>
      </c>
      <c r="C2448" s="36">
        <f>IF(ISBLANK(B2449), "", GSPC[[#This Row],[Adj Close]]/B2449-1)</f>
        <v>2.8884147035711738E-2</v>
      </c>
    </row>
    <row r="2449" spans="1:3" x14ac:dyDescent="0.25">
      <c r="A2449" s="37">
        <v>27239</v>
      </c>
      <c r="B2449" s="39">
        <v>78.589995999999999</v>
      </c>
      <c r="C2449" s="36">
        <f>IF(ISBLANK(B2450), "", GSPC[[#This Row],[Adj Close]]/B2450-1)</f>
        <v>-4.6237935770923944E-2</v>
      </c>
    </row>
    <row r="2450" spans="1:3" x14ac:dyDescent="0.25">
      <c r="A2450" s="37">
        <v>27232</v>
      </c>
      <c r="B2450" s="39">
        <v>82.400002000000001</v>
      </c>
      <c r="C2450" s="36">
        <f>IF(ISBLANK(B2451), "", GSPC[[#This Row],[Adj Close]]/B2451-1)</f>
        <v>-1.3646145395664999E-2</v>
      </c>
    </row>
    <row r="2451" spans="1:3" x14ac:dyDescent="0.25">
      <c r="A2451" s="37">
        <v>27225</v>
      </c>
      <c r="B2451" s="39">
        <v>83.540001000000004</v>
      </c>
      <c r="C2451" s="36">
        <f>IF(ISBLANK(B2452), "", GSPC[[#This Row],[Adj Close]]/B2452-1)</f>
        <v>4.6903065618688622E-3</v>
      </c>
    </row>
    <row r="2452" spans="1:3" x14ac:dyDescent="0.25">
      <c r="A2452" s="37">
        <v>27218</v>
      </c>
      <c r="B2452" s="39">
        <v>83.150002000000001</v>
      </c>
      <c r="C2452" s="36">
        <f>IF(ISBLANK(B2453), "", GSPC[[#This Row],[Adj Close]]/B2453-1)</f>
        <v>-6.0961268899771826E-3</v>
      </c>
    </row>
    <row r="2453" spans="1:3" x14ac:dyDescent="0.25">
      <c r="A2453" s="37">
        <v>27211</v>
      </c>
      <c r="B2453" s="39">
        <v>83.660004000000001</v>
      </c>
      <c r="C2453" s="36">
        <f>IF(ISBLANK(B2454), "", GSPC[[#This Row],[Adj Close]]/B2454-1)</f>
        <v>-2.7209255813953503E-2</v>
      </c>
    </row>
    <row r="2454" spans="1:3" x14ac:dyDescent="0.25">
      <c r="A2454" s="37">
        <v>27204</v>
      </c>
      <c r="B2454" s="39">
        <v>86</v>
      </c>
      <c r="C2454" s="36">
        <f>IF(ISBLANK(B2455), "", GSPC[[#This Row],[Adj Close]]/B2455-1)</f>
        <v>-1.6693334286454697E-2</v>
      </c>
    </row>
    <row r="2455" spans="1:3" x14ac:dyDescent="0.25">
      <c r="A2455" s="37">
        <v>27197</v>
      </c>
      <c r="B2455" s="39">
        <v>87.459998999999996</v>
      </c>
      <c r="C2455" s="36">
        <f>IF(ISBLANK(B2456), "", GSPC[[#This Row],[Adj Close]]/B2456-1)</f>
        <v>-4.2059188103203082E-2</v>
      </c>
    </row>
    <row r="2456" spans="1:3" x14ac:dyDescent="0.25">
      <c r="A2456" s="37">
        <v>27190</v>
      </c>
      <c r="B2456" s="39">
        <v>91.300003000000004</v>
      </c>
      <c r="C2456" s="36">
        <f>IF(ISBLANK(B2457), "", GSPC[[#This Row],[Adj Close]]/B2457-1)</f>
        <v>-1.3506212420111963E-2</v>
      </c>
    </row>
    <row r="2457" spans="1:3" x14ac:dyDescent="0.25">
      <c r="A2457" s="37">
        <v>27183</v>
      </c>
      <c r="B2457" s="39">
        <v>92.550003000000004</v>
      </c>
      <c r="C2457" s="36">
        <f>IF(ISBLANK(B2458), "", GSPC[[#This Row],[Adj Close]]/B2458-1)</f>
        <v>6.0380431489235109E-2</v>
      </c>
    </row>
    <row r="2458" spans="1:3" x14ac:dyDescent="0.25">
      <c r="A2458" s="37">
        <v>27176</v>
      </c>
      <c r="B2458" s="39">
        <v>87.279999000000004</v>
      </c>
      <c r="C2458" s="36">
        <f>IF(ISBLANK(B2459), "", GSPC[[#This Row],[Adj Close]]/B2459-1)</f>
        <v>-1.4676032633189506E-2</v>
      </c>
    </row>
    <row r="2459" spans="1:3" x14ac:dyDescent="0.25">
      <c r="A2459" s="37">
        <v>27169</v>
      </c>
      <c r="B2459" s="39">
        <v>88.580001999999993</v>
      </c>
      <c r="C2459" s="36">
        <f>IF(ISBLANK(B2460), "", GSPC[[#This Row],[Adj Close]]/B2460-1)</f>
        <v>4.1945698242213947E-3</v>
      </c>
    </row>
    <row r="2460" spans="1:3" x14ac:dyDescent="0.25">
      <c r="A2460" s="37">
        <v>27162</v>
      </c>
      <c r="B2460" s="39">
        <v>88.209998999999996</v>
      </c>
      <c r="C2460" s="36">
        <f>IF(ISBLANK(B2461), "", GSPC[[#This Row],[Adj Close]]/B2461-1)</f>
        <v>-3.5640122054880097E-2</v>
      </c>
    </row>
    <row r="2461" spans="1:3" x14ac:dyDescent="0.25">
      <c r="A2461" s="37">
        <v>27155</v>
      </c>
      <c r="B2461" s="39">
        <v>91.470000999999996</v>
      </c>
      <c r="C2461" s="36">
        <f>IF(ISBLANK(B2462), "", GSPC[[#This Row],[Adj Close]]/B2462-1)</f>
        <v>1.971738394438205E-3</v>
      </c>
    </row>
    <row r="2462" spans="1:3" x14ac:dyDescent="0.25">
      <c r="A2462" s="37">
        <v>27148</v>
      </c>
      <c r="B2462" s="39">
        <v>91.290001000000004</v>
      </c>
      <c r="C2462" s="36">
        <f>IF(ISBLANK(B2463), "", GSPC[[#This Row],[Adj Close]]/B2463-1)</f>
        <v>1.2308726990463592E-2</v>
      </c>
    </row>
    <row r="2463" spans="1:3" x14ac:dyDescent="0.25">
      <c r="A2463" s="37">
        <v>27141</v>
      </c>
      <c r="B2463" s="39">
        <v>90.18</v>
      </c>
      <c r="C2463" s="36">
        <f>IF(ISBLANK(B2464), "", GSPC[[#This Row],[Adj Close]]/B2464-1)</f>
        <v>-3.8079999999999892E-2</v>
      </c>
    </row>
    <row r="2464" spans="1:3" x14ac:dyDescent="0.25">
      <c r="A2464" s="37">
        <v>27134</v>
      </c>
      <c r="B2464" s="39">
        <v>93.75</v>
      </c>
      <c r="C2464" s="36">
        <f>IF(ISBLANK(B2465), "", GSPC[[#This Row],[Adj Close]]/B2465-1)</f>
        <v>1.7694278624806437E-2</v>
      </c>
    </row>
    <row r="2465" spans="1:3" x14ac:dyDescent="0.25">
      <c r="A2465" s="37">
        <v>27127</v>
      </c>
      <c r="B2465" s="39">
        <v>92.120002999999997</v>
      </c>
      <c r="C2465" s="36">
        <f>IF(ISBLANK(B2466), "", GSPC[[#This Row],[Adj Close]]/B2466-1)</f>
        <v>-9.5688526057660095E-3</v>
      </c>
    </row>
    <row r="2466" spans="1:3" x14ac:dyDescent="0.25">
      <c r="A2466" s="37">
        <v>27120</v>
      </c>
      <c r="B2466" s="39">
        <v>93.010002</v>
      </c>
      <c r="C2466" s="36">
        <f>IF(ISBLANK(B2467), "", GSPC[[#This Row],[Adj Close]]/B2467-1)</f>
        <v>-1.0321355278100963E-2</v>
      </c>
    </row>
    <row r="2467" spans="1:3" x14ac:dyDescent="0.25">
      <c r="A2467" s="37">
        <v>27113</v>
      </c>
      <c r="B2467" s="39">
        <v>93.980002999999996</v>
      </c>
      <c r="C2467" s="36">
        <f>IF(ISBLANK(B2468), "", GSPC[[#This Row],[Adj Close]]/B2468-1)</f>
        <v>-3.3823317584763646E-2</v>
      </c>
    </row>
    <row r="2468" spans="1:3" x14ac:dyDescent="0.25">
      <c r="A2468" s="37">
        <v>27106</v>
      </c>
      <c r="B2468" s="39">
        <v>97.269997000000004</v>
      </c>
      <c r="C2468" s="36">
        <f>IF(ISBLANK(B2469), "", GSPC[[#This Row],[Adj Close]]/B2469-1)</f>
        <v>-2.0245789889663524E-2</v>
      </c>
    </row>
    <row r="2469" spans="1:3" x14ac:dyDescent="0.25">
      <c r="A2469" s="37">
        <v>27099</v>
      </c>
      <c r="B2469" s="39">
        <v>99.279999000000004</v>
      </c>
      <c r="C2469" s="36">
        <f>IF(ISBLANK(B2470), "", GSPC[[#This Row],[Adj Close]]/B2470-1)</f>
        <v>1.5340560598696706E-2</v>
      </c>
    </row>
    <row r="2470" spans="1:3" x14ac:dyDescent="0.25">
      <c r="A2470" s="37">
        <v>27092</v>
      </c>
      <c r="B2470" s="39">
        <v>97.779999000000004</v>
      </c>
      <c r="C2470" s="36">
        <f>IF(ISBLANK(B2471), "", GSPC[[#This Row],[Adj Close]]/B2471-1)</f>
        <v>2.355281088195138E-2</v>
      </c>
    </row>
    <row r="2471" spans="1:3" x14ac:dyDescent="0.25">
      <c r="A2471" s="37">
        <v>27085</v>
      </c>
      <c r="B2471" s="39">
        <v>95.529999000000004</v>
      </c>
      <c r="C2471" s="36">
        <f>IF(ISBLANK(B2472), "", GSPC[[#This Row],[Adj Close]]/B2472-1)</f>
        <v>1.467659099147367E-3</v>
      </c>
    </row>
    <row r="2472" spans="1:3" x14ac:dyDescent="0.25">
      <c r="A2472" s="37">
        <v>27078</v>
      </c>
      <c r="B2472" s="39">
        <v>95.389999000000003</v>
      </c>
      <c r="C2472" s="36">
        <f>IF(ISBLANK(B2473), "", GSPC[[#This Row],[Adj Close]]/B2473-1)</f>
        <v>3.3813830079565399E-2</v>
      </c>
    </row>
    <row r="2473" spans="1:3" x14ac:dyDescent="0.25">
      <c r="A2473" s="37">
        <v>27071</v>
      </c>
      <c r="B2473" s="39">
        <v>92.269997000000004</v>
      </c>
      <c r="C2473" s="36">
        <f>IF(ISBLANK(B2474), "", GSPC[[#This Row],[Adj Close]]/B2474-1)</f>
        <v>-6.4989709412099916E-4</v>
      </c>
    </row>
    <row r="2474" spans="1:3" x14ac:dyDescent="0.25">
      <c r="A2474" s="37">
        <v>27064</v>
      </c>
      <c r="B2474" s="39">
        <v>92.330001999999993</v>
      </c>
      <c r="C2474" s="36">
        <f>IF(ISBLANK(B2475), "", GSPC[[#This Row],[Adj Close]]/B2475-1)</f>
        <v>-3.136800251783467E-2</v>
      </c>
    </row>
    <row r="2475" spans="1:3" x14ac:dyDescent="0.25">
      <c r="A2475" s="37">
        <v>27057</v>
      </c>
      <c r="B2475" s="39">
        <v>95.32</v>
      </c>
      <c r="C2475" s="36">
        <f>IF(ISBLANK(B2476), "", GSPC[[#This Row],[Adj Close]]/B2476-1)</f>
        <v>-1.3556835772229325E-2</v>
      </c>
    </row>
    <row r="2476" spans="1:3" x14ac:dyDescent="0.25">
      <c r="A2476" s="37">
        <v>27050</v>
      </c>
      <c r="B2476" s="39">
        <v>96.629997000000003</v>
      </c>
      <c r="C2476" s="36">
        <f>IF(ISBLANK(B2477), "", GSPC[[#This Row],[Adj Close]]/B2477-1)</f>
        <v>1.119714339048028E-2</v>
      </c>
    </row>
    <row r="2477" spans="1:3" x14ac:dyDescent="0.25">
      <c r="A2477" s="37">
        <v>27043</v>
      </c>
      <c r="B2477" s="39">
        <v>95.559997999999993</v>
      </c>
      <c r="C2477" s="36">
        <f>IF(ISBLANK(B2478), "", GSPC[[#This Row],[Adj Close]]/B2478-1)</f>
        <v>2.028607643450453E-2</v>
      </c>
    </row>
    <row r="2478" spans="1:3" x14ac:dyDescent="0.25">
      <c r="A2478" s="37">
        <v>27036</v>
      </c>
      <c r="B2478" s="39">
        <v>93.660004000000001</v>
      </c>
      <c r="C2478" s="36">
        <f>IF(ISBLANK(B2479), "", GSPC[[#This Row],[Adj Close]]/B2479-1)</f>
        <v>-5.2982789626232818E-2</v>
      </c>
    </row>
    <row r="2479" spans="1:3" x14ac:dyDescent="0.25">
      <c r="A2479" s="37">
        <v>27029</v>
      </c>
      <c r="B2479" s="39">
        <v>98.900002000000001</v>
      </c>
      <c r="C2479" s="36">
        <f>IF(ISBLANK(B2480), "", GSPC[[#This Row],[Adj Close]]/B2480-1)</f>
        <v>1.3943007853772782E-2</v>
      </c>
    </row>
    <row r="2480" spans="1:3" x14ac:dyDescent="0.25">
      <c r="A2480" s="37">
        <v>27022</v>
      </c>
      <c r="B2480" s="39">
        <v>97.540001000000004</v>
      </c>
      <c r="C2480" s="36">
        <f>IF(ISBLANK(B2481), "", GSPC[[#This Row],[Adj Close]]/B2481-1)</f>
        <v>4.2762454107735159E-2</v>
      </c>
    </row>
    <row r="2481" spans="1:3" x14ac:dyDescent="0.25">
      <c r="A2481" s="37">
        <v>27015</v>
      </c>
      <c r="B2481" s="39">
        <v>93.540001000000004</v>
      </c>
      <c r="C2481" s="36">
        <f>IF(ISBLANK(B2482), "", GSPC[[#This Row],[Adj Close]]/B2482-1)</f>
        <v>2.6798155999590012E-3</v>
      </c>
    </row>
    <row r="2482" spans="1:3" x14ac:dyDescent="0.25">
      <c r="A2482" s="37">
        <v>27008</v>
      </c>
      <c r="B2482" s="39">
        <v>93.290001000000004</v>
      </c>
      <c r="C2482" s="36">
        <f>IF(ISBLANK(B2483), "", GSPC[[#This Row],[Adj Close]]/B2483-1)</f>
        <v>-3.3364427865207102E-2</v>
      </c>
    </row>
    <row r="2483" spans="1:3" x14ac:dyDescent="0.25">
      <c r="A2483" s="37">
        <v>27001</v>
      </c>
      <c r="B2483" s="39">
        <v>96.510002</v>
      </c>
      <c r="C2483" s="36">
        <f>IF(ISBLANK(B2484), "", GSPC[[#This Row],[Adj Close]]/B2484-1)</f>
        <v>5.7315861372613242E-3</v>
      </c>
    </row>
    <row r="2484" spans="1:3" x14ac:dyDescent="0.25">
      <c r="A2484" s="37">
        <v>26994</v>
      </c>
      <c r="B2484" s="39">
        <v>95.959998999999996</v>
      </c>
      <c r="C2484" s="36">
        <f>IF(ISBLANK(B2485), "", GSPC[[#This Row],[Adj Close]]/B2485-1)</f>
        <v>-3.4996006938938007E-2</v>
      </c>
    </row>
    <row r="2485" spans="1:3" x14ac:dyDescent="0.25">
      <c r="A2485" s="37">
        <v>26987</v>
      </c>
      <c r="B2485" s="39">
        <v>99.440002000000007</v>
      </c>
      <c r="C2485" s="36">
        <f>IF(ISBLANK(B2486), "", GSPC[[#This Row],[Adj Close]]/B2486-1)</f>
        <v>-4.2741578053761331E-2</v>
      </c>
    </row>
    <row r="2486" spans="1:3" x14ac:dyDescent="0.25">
      <c r="A2486" s="37">
        <v>26980</v>
      </c>
      <c r="B2486" s="39">
        <v>103.879997</v>
      </c>
      <c r="C2486" s="36">
        <f>IF(ISBLANK(B2487), "", GSPC[[#This Row],[Adj Close]]/B2487-1)</f>
        <v>-1.3485336747806165E-2</v>
      </c>
    </row>
    <row r="2487" spans="1:3" x14ac:dyDescent="0.25">
      <c r="A2487" s="37">
        <v>26973</v>
      </c>
      <c r="B2487" s="39">
        <v>105.300003</v>
      </c>
      <c r="C2487" s="36">
        <f>IF(ISBLANK(B2488), "", GSPC[[#This Row],[Adj Close]]/B2488-1)</f>
        <v>-1.6531213224992847E-2</v>
      </c>
    </row>
    <row r="2488" spans="1:3" x14ac:dyDescent="0.25">
      <c r="A2488" s="37">
        <v>26966</v>
      </c>
      <c r="B2488" s="39">
        <v>107.07</v>
      </c>
      <c r="C2488" s="36">
        <f>IF(ISBLANK(B2489), "", GSPC[[#This Row],[Adj Close]]/B2489-1)</f>
        <v>-3.8696328928793267E-2</v>
      </c>
    </row>
    <row r="2489" spans="1:3" x14ac:dyDescent="0.25">
      <c r="A2489" s="37">
        <v>26959</v>
      </c>
      <c r="B2489" s="39">
        <v>111.379997</v>
      </c>
      <c r="C2489" s="36">
        <f>IF(ISBLANK(B2490), "", GSPC[[#This Row],[Adj Close]]/B2490-1)</f>
        <v>1.0524369347447271E-2</v>
      </c>
    </row>
    <row r="2490" spans="1:3" x14ac:dyDescent="0.25">
      <c r="A2490" s="37">
        <v>26952</v>
      </c>
      <c r="B2490" s="39">
        <v>110.220001</v>
      </c>
      <c r="C2490" s="36">
        <f>IF(ISBLANK(B2491), "", GSPC[[#This Row],[Adj Close]]/B2491-1)</f>
        <v>-1.0947603895412827E-2</v>
      </c>
    </row>
    <row r="2491" spans="1:3" x14ac:dyDescent="0.25">
      <c r="A2491" s="37">
        <v>26945</v>
      </c>
      <c r="B2491" s="39">
        <v>111.44000200000001</v>
      </c>
      <c r="C2491" s="36">
        <f>IF(ISBLANK(B2492), "", GSPC[[#This Row],[Adj Close]]/B2492-1)</f>
        <v>1.4474319790156009E-2</v>
      </c>
    </row>
    <row r="2492" spans="1:3" x14ac:dyDescent="0.25">
      <c r="A2492" s="37">
        <v>26938</v>
      </c>
      <c r="B2492" s="39">
        <v>109.849998</v>
      </c>
      <c r="C2492" s="36">
        <f>IF(ISBLANK(B2493), "", GSPC[[#This Row],[Adj Close]]/B2493-1)</f>
        <v>1.30959881951489E-2</v>
      </c>
    </row>
    <row r="2493" spans="1:3" x14ac:dyDescent="0.25">
      <c r="A2493" s="37">
        <v>26931</v>
      </c>
      <c r="B2493" s="39">
        <v>108.43</v>
      </c>
      <c r="C2493" s="36">
        <f>IF(ISBLANK(B2494), "", GSPC[[#This Row],[Adj Close]]/B2494-1)</f>
        <v>1.147390890318789E-2</v>
      </c>
    </row>
    <row r="2494" spans="1:3" x14ac:dyDescent="0.25">
      <c r="A2494" s="37">
        <v>26924</v>
      </c>
      <c r="B2494" s="39">
        <v>107.199997</v>
      </c>
      <c r="C2494" s="36">
        <f>IF(ISBLANK(B2495), "", GSPC[[#This Row],[Adj Close]]/B2495-1)</f>
        <v>2.6426608073025326E-2</v>
      </c>
    </row>
    <row r="2495" spans="1:3" x14ac:dyDescent="0.25">
      <c r="A2495" s="37">
        <v>26917</v>
      </c>
      <c r="B2495" s="39">
        <v>104.44000200000001</v>
      </c>
      <c r="C2495" s="36">
        <f>IF(ISBLANK(B2496), "", GSPC[[#This Row],[Adj Close]]/B2496-1)</f>
        <v>-3.0546009344291081E-3</v>
      </c>
    </row>
    <row r="2496" spans="1:3" x14ac:dyDescent="0.25">
      <c r="A2496" s="37">
        <v>26910</v>
      </c>
      <c r="B2496" s="39">
        <v>104.760002</v>
      </c>
      <c r="C2496" s="36">
        <f>IF(ISBLANK(B2497), "", GSPC[[#This Row],[Adj Close]]/B2497-1)</f>
        <v>4.8921055155874971E-3</v>
      </c>
    </row>
    <row r="2497" spans="1:3" x14ac:dyDescent="0.25">
      <c r="A2497" s="37">
        <v>26903</v>
      </c>
      <c r="B2497" s="39">
        <v>104.25</v>
      </c>
      <c r="C2497" s="36">
        <f>IF(ISBLANK(B2498), "", GSPC[[#This Row],[Adj Close]]/B2498-1)</f>
        <v>2.5880701853551402E-2</v>
      </c>
    </row>
    <row r="2498" spans="1:3" x14ac:dyDescent="0.25">
      <c r="A2498" s="37">
        <v>26896</v>
      </c>
      <c r="B2498" s="39">
        <v>101.620003</v>
      </c>
      <c r="C2498" s="36">
        <f>IF(ISBLANK(B2499), "", GSPC[[#This Row],[Adj Close]]/B2499-1)</f>
        <v>-6.7441600380052646E-3</v>
      </c>
    </row>
    <row r="2499" spans="1:3" x14ac:dyDescent="0.25">
      <c r="A2499" s="37">
        <v>26889</v>
      </c>
      <c r="B2499" s="39">
        <v>102.30999799999999</v>
      </c>
      <c r="C2499" s="36">
        <f>IF(ISBLANK(B2500), "", GSPC[[#This Row],[Adj Close]]/B2500-1)</f>
        <v>-2.3479994945499572E-2</v>
      </c>
    </row>
    <row r="2500" spans="1:3" x14ac:dyDescent="0.25">
      <c r="A2500" s="37">
        <v>26882</v>
      </c>
      <c r="B2500" s="39">
        <v>104.769997</v>
      </c>
      <c r="C2500" s="36">
        <f>IF(ISBLANK(B2501), "", GSPC[[#This Row],[Adj Close]]/B2501-1)</f>
        <v>-1.6151761032054845E-2</v>
      </c>
    </row>
    <row r="2501" spans="1:3" x14ac:dyDescent="0.25">
      <c r="A2501" s="37">
        <v>26875</v>
      </c>
      <c r="B2501" s="39">
        <v>106.489998</v>
      </c>
      <c r="C2501" s="36">
        <f>IF(ISBLANK(B2502), "", GSPC[[#This Row],[Adj Close]]/B2502-1)</f>
        <v>-2.8287235269175426E-2</v>
      </c>
    </row>
    <row r="2502" spans="1:3" x14ac:dyDescent="0.25">
      <c r="A2502" s="37">
        <v>26868</v>
      </c>
      <c r="B2502" s="39">
        <v>109.589996</v>
      </c>
      <c r="C2502" s="36">
        <f>IF(ISBLANK(B2503), "", GSPC[[#This Row],[Adj Close]]/B2503-1)</f>
        <v>2.2867248673392293E-2</v>
      </c>
    </row>
    <row r="2503" spans="1:3" x14ac:dyDescent="0.25">
      <c r="A2503" s="37">
        <v>26861</v>
      </c>
      <c r="B2503" s="39">
        <v>107.139999</v>
      </c>
      <c r="C2503" s="36">
        <f>IF(ISBLANK(B2504), "", GSPC[[#This Row],[Adj Close]]/B2504-1)</f>
        <v>2.9301595899763555E-2</v>
      </c>
    </row>
    <row r="2504" spans="1:3" x14ac:dyDescent="0.25">
      <c r="A2504" s="37">
        <v>26854</v>
      </c>
      <c r="B2504" s="39">
        <v>104.089996</v>
      </c>
      <c r="C2504" s="36">
        <f>IF(ISBLANK(B2505), "", GSPC[[#This Row],[Adj Close]]/B2505-1)</f>
        <v>2.7744836371888182E-2</v>
      </c>
    </row>
    <row r="2505" spans="1:3" x14ac:dyDescent="0.25">
      <c r="A2505" s="37">
        <v>26847</v>
      </c>
      <c r="B2505" s="39">
        <v>101.279999</v>
      </c>
      <c r="C2505" s="36">
        <f>IF(ISBLANK(B2506), "", GSPC[[#This Row],[Adj Close]]/B2506-1)</f>
        <v>-2.8582418404327292E-2</v>
      </c>
    </row>
    <row r="2506" spans="1:3" x14ac:dyDescent="0.25">
      <c r="A2506" s="37">
        <v>26840</v>
      </c>
      <c r="B2506" s="39">
        <v>104.260002</v>
      </c>
      <c r="C2506" s="36">
        <f>IF(ISBLANK(B2507), "", GSPC[[#This Row],[Adj Close]]/B2507-1)</f>
        <v>5.4002412362654795E-3</v>
      </c>
    </row>
    <row r="2507" spans="1:3" x14ac:dyDescent="0.25">
      <c r="A2507" s="37">
        <v>26833</v>
      </c>
      <c r="B2507" s="39">
        <v>103.699997</v>
      </c>
      <c r="C2507" s="36">
        <f>IF(ISBLANK(B2508), "", GSPC[[#This Row],[Adj Close]]/B2508-1)</f>
        <v>-1.3320656771087735E-2</v>
      </c>
    </row>
    <row r="2508" spans="1:3" x14ac:dyDescent="0.25">
      <c r="A2508" s="37">
        <v>26826</v>
      </c>
      <c r="B2508" s="39">
        <v>105.099998</v>
      </c>
      <c r="C2508" s="36">
        <f>IF(ISBLANK(B2509), "", GSPC[[#This Row],[Adj Close]]/B2509-1)</f>
        <v>-1.8032336896499523E-2</v>
      </c>
    </row>
    <row r="2509" spans="1:3" x14ac:dyDescent="0.25">
      <c r="A2509" s="37">
        <v>26819</v>
      </c>
      <c r="B2509" s="39">
        <v>107.029999</v>
      </c>
      <c r="C2509" s="36">
        <f>IF(ISBLANK(B2510), "", GSPC[[#This Row],[Adj Close]]/B2510-1)</f>
        <v>2.9827759068603799E-2</v>
      </c>
    </row>
    <row r="2510" spans="1:3" x14ac:dyDescent="0.25">
      <c r="A2510" s="37">
        <v>26812</v>
      </c>
      <c r="B2510" s="39">
        <v>103.93</v>
      </c>
      <c r="C2510" s="36">
        <f>IF(ISBLANK(B2511), "", GSPC[[#This Row],[Adj Close]]/B2511-1)</f>
        <v>-3.7150286508240038E-2</v>
      </c>
    </row>
    <row r="2511" spans="1:3" x14ac:dyDescent="0.25">
      <c r="A2511" s="37">
        <v>26805</v>
      </c>
      <c r="B2511" s="39">
        <v>107.94000200000001</v>
      </c>
      <c r="C2511" s="36">
        <f>IF(ISBLANK(B2512), "", GSPC[[#This Row],[Adj Close]]/B2512-1)</f>
        <v>3.9283660318855773E-2</v>
      </c>
    </row>
    <row r="2512" spans="1:3" x14ac:dyDescent="0.25">
      <c r="A2512" s="37">
        <v>26798</v>
      </c>
      <c r="B2512" s="39">
        <v>103.860001</v>
      </c>
      <c r="C2512" s="36">
        <f>IF(ISBLANK(B2513), "", GSPC[[#This Row],[Adj Close]]/B2513-1)</f>
        <v>-3.9844661918178148E-2</v>
      </c>
    </row>
    <row r="2513" spans="1:3" x14ac:dyDescent="0.25">
      <c r="A2513" s="37">
        <v>26791</v>
      </c>
      <c r="B2513" s="39">
        <v>108.16999800000001</v>
      </c>
      <c r="C2513" s="36">
        <f>IF(ISBLANK(B2514), "", GSPC[[#This Row],[Adj Close]]/B2514-1)</f>
        <v>-2.5495513513513424E-2</v>
      </c>
    </row>
    <row r="2514" spans="1:3" x14ac:dyDescent="0.25">
      <c r="A2514" s="37">
        <v>26784</v>
      </c>
      <c r="B2514" s="39">
        <v>111</v>
      </c>
      <c r="C2514" s="36">
        <f>IF(ISBLANK(B2515), "", GSPC[[#This Row],[Adj Close]]/B2515-1)</f>
        <v>3.5158042474362272E-2</v>
      </c>
    </row>
    <row r="2515" spans="1:3" x14ac:dyDescent="0.25">
      <c r="A2515" s="37">
        <v>26777</v>
      </c>
      <c r="B2515" s="39">
        <v>107.230003</v>
      </c>
      <c r="C2515" s="36">
        <f>IF(ISBLANK(B2516), "", GSPC[[#This Row],[Adj Close]]/B2516-1)</f>
        <v>-4.404025218936003E-2</v>
      </c>
    </row>
    <row r="2516" spans="1:3" x14ac:dyDescent="0.25">
      <c r="A2516" s="37">
        <v>26770</v>
      </c>
      <c r="B2516" s="39">
        <v>112.16999800000001</v>
      </c>
      <c r="C2516" s="36">
        <f>IF(ISBLANK(B2517), "", GSPC[[#This Row],[Adj Close]]/B2517-1)</f>
        <v>8.0296215555031303E-4</v>
      </c>
    </row>
    <row r="2517" spans="1:3" x14ac:dyDescent="0.25">
      <c r="A2517" s="37">
        <v>26763</v>
      </c>
      <c r="B2517" s="39">
        <v>112.08000199999999</v>
      </c>
      <c r="C2517" s="36">
        <f>IF(ISBLANK(B2518), "", GSPC[[#This Row],[Adj Close]]/B2518-1)</f>
        <v>2.5622282445298961E-2</v>
      </c>
    </row>
    <row r="2518" spans="1:3" x14ac:dyDescent="0.25">
      <c r="A2518" s="37">
        <v>26756</v>
      </c>
      <c r="B2518" s="39">
        <v>109.279999</v>
      </c>
      <c r="C2518" s="36">
        <f>IF(ISBLANK(B2519), "", GSPC[[#This Row],[Adj Close]]/B2519-1)</f>
        <v>-2.0086065820105747E-2</v>
      </c>
    </row>
    <row r="2519" spans="1:3" x14ac:dyDescent="0.25">
      <c r="A2519" s="37">
        <v>26749</v>
      </c>
      <c r="B2519" s="39">
        <v>111.519997</v>
      </c>
      <c r="C2519" s="36">
        <f>IF(ISBLANK(B2520), "", GSPC[[#This Row],[Adj Close]]/B2520-1)</f>
        <v>2.4246877964186675E-2</v>
      </c>
    </row>
    <row r="2520" spans="1:3" x14ac:dyDescent="0.25">
      <c r="A2520" s="37">
        <v>26742</v>
      </c>
      <c r="B2520" s="39">
        <v>108.879997</v>
      </c>
      <c r="C2520" s="36">
        <f>IF(ISBLANK(B2521), "", GSPC[[#This Row],[Adj Close]]/B2521-1)</f>
        <v>-4.104283916643614E-2</v>
      </c>
    </row>
    <row r="2521" spans="1:3" x14ac:dyDescent="0.25">
      <c r="A2521" s="37">
        <v>26735</v>
      </c>
      <c r="B2521" s="39">
        <v>113.540001</v>
      </c>
      <c r="C2521" s="36">
        <f>IF(ISBLANK(B2522), "", GSPC[[#This Row],[Adj Close]]/B2522-1)</f>
        <v>-2.1970295966514675E-3</v>
      </c>
    </row>
    <row r="2522" spans="1:3" x14ac:dyDescent="0.25">
      <c r="A2522" s="37">
        <v>26728</v>
      </c>
      <c r="B2522" s="39">
        <v>113.790001</v>
      </c>
      <c r="C2522" s="36">
        <f>IF(ISBLANK(B2523), "", GSPC[[#This Row],[Adj Close]]/B2523-1)</f>
        <v>1.3448539485647837E-2</v>
      </c>
    </row>
    <row r="2523" spans="1:3" x14ac:dyDescent="0.25">
      <c r="A2523" s="37">
        <v>26721</v>
      </c>
      <c r="B2523" s="39">
        <v>112.279999</v>
      </c>
      <c r="C2523" s="36">
        <f>IF(ISBLANK(B2524), "", GSPC[[#This Row],[Adj Close]]/B2524-1)</f>
        <v>-7.7766434154596942E-3</v>
      </c>
    </row>
    <row r="2524" spans="1:3" x14ac:dyDescent="0.25">
      <c r="A2524" s="37">
        <v>26714</v>
      </c>
      <c r="B2524" s="39">
        <v>113.160004</v>
      </c>
      <c r="C2524" s="36">
        <f>IF(ISBLANK(B2525), "", GSPC[[#This Row],[Adj Close]]/B2525-1)</f>
        <v>-1.5828830688063178E-2</v>
      </c>
    </row>
    <row r="2525" spans="1:3" x14ac:dyDescent="0.25">
      <c r="A2525" s="37">
        <v>26707</v>
      </c>
      <c r="B2525" s="39">
        <v>114.980003</v>
      </c>
      <c r="C2525" s="36">
        <f>IF(ISBLANK(B2526), "", GSPC[[#This Row],[Adj Close]]/B2526-1)</f>
        <v>2.6160010463898153E-3</v>
      </c>
    </row>
    <row r="2526" spans="1:3" x14ac:dyDescent="0.25">
      <c r="A2526" s="37">
        <v>26700</v>
      </c>
      <c r="B2526" s="39">
        <v>114.68</v>
      </c>
      <c r="C2526" s="36">
        <f>IF(ISBLANK(B2527), "", GSPC[[#This Row],[Adj Close]]/B2527-1)</f>
        <v>2.8858942349960781E-3</v>
      </c>
    </row>
    <row r="2527" spans="1:3" x14ac:dyDescent="0.25">
      <c r="A2527" s="37">
        <v>26693</v>
      </c>
      <c r="B2527" s="39">
        <v>114.349998</v>
      </c>
      <c r="C2527" s="36">
        <f>IF(ISBLANK(B2528), "", GSPC[[#This Row],[Adj Close]]/B2528-1)</f>
        <v>-1.8033482645774535E-2</v>
      </c>
    </row>
    <row r="2528" spans="1:3" x14ac:dyDescent="0.25">
      <c r="A2528" s="37">
        <v>26686</v>
      </c>
      <c r="B2528" s="39">
        <v>116.449997</v>
      </c>
      <c r="C2528" s="36">
        <f>IF(ISBLANK(B2529), "", GSPC[[#This Row],[Adj Close]]/B2529-1)</f>
        <v>-1.9616113989022743E-2</v>
      </c>
    </row>
    <row r="2529" spans="1:3" x14ac:dyDescent="0.25">
      <c r="A2529" s="37">
        <v>26679</v>
      </c>
      <c r="B2529" s="39">
        <v>118.779999</v>
      </c>
      <c r="C2529" s="36">
        <f>IF(ISBLANK(B2530), "", GSPC[[#This Row],[Adj Close]]/B2530-1)</f>
        <v>-4.3587928493178385E-3</v>
      </c>
    </row>
    <row r="2530" spans="1:3" x14ac:dyDescent="0.25">
      <c r="A2530" s="37">
        <v>26672</v>
      </c>
      <c r="B2530" s="39">
        <v>119.300003</v>
      </c>
      <c r="C2530" s="36">
        <f>IF(ISBLANK(B2531), "", GSPC[[#This Row],[Adj Close]]/B2531-1)</f>
        <v>-4.7551512950241293E-3</v>
      </c>
    </row>
    <row r="2531" spans="1:3" x14ac:dyDescent="0.25">
      <c r="A2531" s="37">
        <v>26665</v>
      </c>
      <c r="B2531" s="39">
        <v>119.870003</v>
      </c>
      <c r="C2531" s="36">
        <f>IF(ISBLANK(B2532), "", GSPC[[#This Row],[Adj Close]]/B2532-1)</f>
        <v>1.5417195711549425E-2</v>
      </c>
    </row>
    <row r="2532" spans="1:3" x14ac:dyDescent="0.25">
      <c r="A2532" s="37">
        <v>26658</v>
      </c>
      <c r="B2532" s="39">
        <v>118.050003</v>
      </c>
      <c r="C2532" s="36">
        <f>IF(ISBLANK(B2533), "", GSPC[[#This Row],[Adj Close]]/B2533-1)</f>
        <v>1.9166027468427549E-2</v>
      </c>
    </row>
    <row r="2533" spans="1:3" x14ac:dyDescent="0.25">
      <c r="A2533" s="37">
        <v>26651</v>
      </c>
      <c r="B2533" s="39">
        <v>115.83000199999999</v>
      </c>
      <c r="C2533" s="36">
        <f>IF(ISBLANK(B2534), "", GSPC[[#This Row],[Adj Close]]/B2534-1)</f>
        <v>-2.0547944857974954E-2</v>
      </c>
    </row>
    <row r="2534" spans="1:3" x14ac:dyDescent="0.25">
      <c r="A2534" s="37">
        <v>26644</v>
      </c>
      <c r="B2534" s="39">
        <v>118.260002</v>
      </c>
      <c r="C2534" s="36">
        <f>IF(ISBLANK(B2535), "", GSPC[[#This Row],[Adj Close]]/B2535-1)</f>
        <v>-5.0479471222618644E-3</v>
      </c>
    </row>
    <row r="2535" spans="1:3" x14ac:dyDescent="0.25">
      <c r="A2535" s="37">
        <v>26637</v>
      </c>
      <c r="B2535" s="39">
        <v>118.860001</v>
      </c>
      <c r="C2535" s="36">
        <f>IF(ISBLANK(B2536), "", GSPC[[#This Row],[Adj Close]]/B2536-1)</f>
        <v>1.2608655970573812E-2</v>
      </c>
    </row>
    <row r="2536" spans="1:3" x14ac:dyDescent="0.25">
      <c r="A2536" s="37">
        <v>26630</v>
      </c>
      <c r="B2536" s="39">
        <v>117.379997</v>
      </c>
      <c r="C2536" s="36">
        <f>IF(ISBLANK(B2537), "", GSPC[[#This Row],[Adj Close]]/B2537-1)</f>
        <v>9.3800633422036483E-4</v>
      </c>
    </row>
    <row r="2537" spans="1:3" x14ac:dyDescent="0.25">
      <c r="A2537" s="37">
        <v>26623</v>
      </c>
      <c r="B2537" s="39">
        <v>117.269997</v>
      </c>
      <c r="C2537" s="36">
        <f>IF(ISBLANK(B2538), "", GSPC[[#This Row],[Adj Close]]/B2538-1)</f>
        <v>1.5412581442767026E-2</v>
      </c>
    </row>
    <row r="2538" spans="1:3" x14ac:dyDescent="0.25">
      <c r="A2538" s="37">
        <v>26616</v>
      </c>
      <c r="B2538" s="39">
        <v>115.489998</v>
      </c>
      <c r="C2538" s="36">
        <f>IF(ISBLANK(B2539), "", GSPC[[#This Row],[Adj Close]]/B2539-1)</f>
        <v>1.5475204023339462E-2</v>
      </c>
    </row>
    <row r="2539" spans="1:3" x14ac:dyDescent="0.25">
      <c r="A2539" s="37">
        <v>26609</v>
      </c>
      <c r="B2539" s="39">
        <v>113.730003</v>
      </c>
      <c r="C2539" s="36">
        <f>IF(ISBLANK(B2540), "", GSPC[[#This Row],[Adj Close]]/B2540-1)</f>
        <v>-4.2899491832433245E-3</v>
      </c>
    </row>
    <row r="2540" spans="1:3" x14ac:dyDescent="0.25">
      <c r="A2540" s="37">
        <v>26602</v>
      </c>
      <c r="B2540" s="39">
        <v>114.220001</v>
      </c>
      <c r="C2540" s="36">
        <f>IF(ISBLANK(B2541), "", GSPC[[#This Row],[Adj Close]]/B2541-1)</f>
        <v>3.2543824827052203E-2</v>
      </c>
    </row>
    <row r="2541" spans="1:3" x14ac:dyDescent="0.25">
      <c r="A2541" s="37">
        <v>26595</v>
      </c>
      <c r="B2541" s="39">
        <v>110.620003</v>
      </c>
      <c r="C2541" s="36">
        <f>IF(ISBLANK(B2542), "", GSPC[[#This Row],[Adj Close]]/B2542-1)</f>
        <v>1.2632781263873571E-2</v>
      </c>
    </row>
    <row r="2542" spans="1:3" x14ac:dyDescent="0.25">
      <c r="A2542" s="37">
        <v>26588</v>
      </c>
      <c r="B2542" s="39">
        <v>109.239998</v>
      </c>
      <c r="C2542" s="36">
        <f>IF(ISBLANK(B2543), "", GSPC[[#This Row],[Adj Close]]/B2543-1)</f>
        <v>1.2231282658103693E-2</v>
      </c>
    </row>
    <row r="2543" spans="1:3" x14ac:dyDescent="0.25">
      <c r="A2543" s="37">
        <v>26581</v>
      </c>
      <c r="B2543" s="39">
        <v>107.91999800000001</v>
      </c>
      <c r="C2543" s="36">
        <f>IF(ISBLANK(B2544), "", GSPC[[#This Row],[Adj Close]]/B2544-1)</f>
        <v>-1.5508164144093173E-2</v>
      </c>
    </row>
    <row r="2544" spans="1:3" x14ac:dyDescent="0.25">
      <c r="A2544" s="37">
        <v>26574</v>
      </c>
      <c r="B2544" s="39">
        <v>109.620003</v>
      </c>
      <c r="C2544" s="36">
        <f>IF(ISBLANK(B2545), "", GSPC[[#This Row],[Adj Close]]/B2545-1)</f>
        <v>-8.4124828110588856E-3</v>
      </c>
    </row>
    <row r="2545" spans="1:3" x14ac:dyDescent="0.25">
      <c r="A2545" s="37">
        <v>26567</v>
      </c>
      <c r="B2545" s="39">
        <v>110.550003</v>
      </c>
      <c r="C2545" s="36">
        <f>IF(ISBLANK(B2546), "", GSPC[[#This Row],[Adj Close]]/B2546-1)</f>
        <v>1.870628507297134E-2</v>
      </c>
    </row>
    <row r="2546" spans="1:3" x14ac:dyDescent="0.25">
      <c r="A2546" s="37">
        <v>26560</v>
      </c>
      <c r="B2546" s="39">
        <v>108.519997</v>
      </c>
      <c r="C2546" s="36">
        <f>IF(ISBLANK(B2547), "", GSPC[[#This Row],[Adj Close]]/B2547-1)</f>
        <v>-2.6652054529032743E-3</v>
      </c>
    </row>
    <row r="2547" spans="1:3" x14ac:dyDescent="0.25">
      <c r="A2547" s="37">
        <v>26553</v>
      </c>
      <c r="B2547" s="39">
        <v>108.80999799999999</v>
      </c>
      <c r="C2547" s="36">
        <f>IF(ISBLANK(B2548), "", GSPC[[#This Row],[Adj Close]]/B2548-1)</f>
        <v>-1.2165265326096075E-2</v>
      </c>
    </row>
    <row r="2548" spans="1:3" x14ac:dyDescent="0.25">
      <c r="A2548" s="37">
        <v>26546</v>
      </c>
      <c r="B2548" s="39">
        <v>110.150002</v>
      </c>
      <c r="C2548" s="36">
        <f>IF(ISBLANK(B2549), "", GSPC[[#This Row],[Adj Close]]/B2549-1)</f>
        <v>-1.2196215367299534E-2</v>
      </c>
    </row>
    <row r="2549" spans="1:3" x14ac:dyDescent="0.25">
      <c r="A2549" s="37">
        <v>26539</v>
      </c>
      <c r="B2549" s="39">
        <v>111.510002</v>
      </c>
      <c r="C2549" s="36">
        <f>IF(ISBLANK(B2550), "", GSPC[[#This Row],[Adj Close]]/B2550-1)</f>
        <v>7.5901691079816036E-3</v>
      </c>
    </row>
    <row r="2550" spans="1:3" x14ac:dyDescent="0.25">
      <c r="A2550" s="37">
        <v>26532</v>
      </c>
      <c r="B2550" s="39">
        <v>110.66999800000001</v>
      </c>
      <c r="C2550" s="36">
        <f>IF(ISBLANK(B2551), "", GSPC[[#This Row],[Adj Close]]/B2551-1)</f>
        <v>-9.7530778498017279E-3</v>
      </c>
    </row>
    <row r="2551" spans="1:3" x14ac:dyDescent="0.25">
      <c r="A2551" s="37">
        <v>26525</v>
      </c>
      <c r="B2551" s="39">
        <v>111.760002</v>
      </c>
      <c r="C2551" s="36">
        <f>IF(ISBLANK(B2552), "", GSPC[[#This Row],[Adj Close]]/B2552-1)</f>
        <v>-1.6971416265424422E-3</v>
      </c>
    </row>
    <row r="2552" spans="1:3" x14ac:dyDescent="0.25">
      <c r="A2552" s="37">
        <v>26518</v>
      </c>
      <c r="B2552" s="39">
        <v>111.949997</v>
      </c>
      <c r="C2552" s="36">
        <f>IF(ISBLANK(B2553), "", GSPC[[#This Row],[Adj Close]]/B2553-1)</f>
        <v>1.3764348456035469E-2</v>
      </c>
    </row>
    <row r="2553" spans="1:3" x14ac:dyDescent="0.25">
      <c r="A2553" s="37">
        <v>26511</v>
      </c>
      <c r="B2553" s="39">
        <v>110.43</v>
      </c>
      <c r="C2553" s="36">
        <f>IF(ISBLANK(B2554), "", GSPC[[#This Row],[Adj Close]]/B2554-1)</f>
        <v>2.8403828321954538E-2</v>
      </c>
    </row>
    <row r="2554" spans="1:3" x14ac:dyDescent="0.25">
      <c r="A2554" s="37">
        <v>26504</v>
      </c>
      <c r="B2554" s="39">
        <v>107.379997</v>
      </c>
      <c r="C2554" s="36">
        <f>IF(ISBLANK(B2555), "", GSPC[[#This Row],[Adj Close]]/B2555-1)</f>
        <v>6.7503560191128908E-3</v>
      </c>
    </row>
    <row r="2555" spans="1:3" x14ac:dyDescent="0.25">
      <c r="A2555" s="37">
        <v>26497</v>
      </c>
      <c r="B2555" s="39">
        <v>106.660004</v>
      </c>
      <c r="C2555" s="36">
        <f>IF(ISBLANK(B2556), "", GSPC[[#This Row],[Adj Close]]/B2556-1)</f>
        <v>-1.3108520231034371E-3</v>
      </c>
    </row>
    <row r="2556" spans="1:3" x14ac:dyDescent="0.25">
      <c r="A2556" s="37">
        <v>26490</v>
      </c>
      <c r="B2556" s="39">
        <v>106.800003</v>
      </c>
      <c r="C2556" s="36">
        <f>IF(ISBLANK(B2557), "", GSPC[[#This Row],[Adj Close]]/B2557-1)</f>
        <v>-1.738889470256888E-2</v>
      </c>
    </row>
    <row r="2557" spans="1:3" x14ac:dyDescent="0.25">
      <c r="A2557" s="37">
        <v>26483</v>
      </c>
      <c r="B2557" s="39">
        <v>108.69000200000001</v>
      </c>
      <c r="C2557" s="36">
        <f>IF(ISBLANK(B2558), "", GSPC[[#This Row],[Adj Close]]/B2558-1)</f>
        <v>1.4467080590508496E-2</v>
      </c>
    </row>
    <row r="2558" spans="1:3" x14ac:dyDescent="0.25">
      <c r="A2558" s="37">
        <v>26476</v>
      </c>
      <c r="B2558" s="39">
        <v>107.139999</v>
      </c>
      <c r="C2558" s="36">
        <f>IF(ISBLANK(B2559), "", GSPC[[#This Row],[Adj Close]]/B2559-1)</f>
        <v>-1.0436852602849878E-2</v>
      </c>
    </row>
    <row r="2559" spans="1:3" x14ac:dyDescent="0.25">
      <c r="A2559" s="37">
        <v>26469</v>
      </c>
      <c r="B2559" s="39">
        <v>108.269997</v>
      </c>
      <c r="C2559" s="36">
        <f>IF(ISBLANK(B2560), "", GSPC[[#This Row],[Adj Close]]/B2560-1)</f>
        <v>-8.3060169037829645E-4</v>
      </c>
    </row>
    <row r="2560" spans="1:3" x14ac:dyDescent="0.25">
      <c r="A2560" s="37">
        <v>26462</v>
      </c>
      <c r="B2560" s="39">
        <v>108.360001</v>
      </c>
      <c r="C2560" s="36">
        <f>IF(ISBLANK(B2561), "", GSPC[[#This Row],[Adj Close]]/B2561-1)</f>
        <v>1.4037057701318911E-2</v>
      </c>
    </row>
    <row r="2561" spans="1:3" x14ac:dyDescent="0.25">
      <c r="A2561" s="37">
        <v>26455</v>
      </c>
      <c r="B2561" s="39">
        <v>106.860001</v>
      </c>
      <c r="C2561" s="36">
        <f>IF(ISBLANK(B2562), "", GSPC[[#This Row],[Adj Close]]/B2562-1)</f>
        <v>-2.615512550382415E-2</v>
      </c>
    </row>
    <row r="2562" spans="1:3" x14ac:dyDescent="0.25">
      <c r="A2562" s="37">
        <v>26448</v>
      </c>
      <c r="B2562" s="39">
        <v>109.730003</v>
      </c>
      <c r="C2562" s="36">
        <f>IF(ISBLANK(B2563), "", GSPC[[#This Row],[Adj Close]]/B2563-1)</f>
        <v>-8.4041294630714525E-3</v>
      </c>
    </row>
    <row r="2563" spans="1:3" x14ac:dyDescent="0.25">
      <c r="A2563" s="37">
        <v>26441</v>
      </c>
      <c r="B2563" s="39">
        <v>110.660004</v>
      </c>
      <c r="C2563" s="36">
        <f>IF(ISBLANK(B2564), "", GSPC[[#This Row],[Adj Close]]/B2564-1)</f>
        <v>1.5415681352110022E-2</v>
      </c>
    </row>
    <row r="2564" spans="1:3" x14ac:dyDescent="0.25">
      <c r="A2564" s="37">
        <v>26434</v>
      </c>
      <c r="B2564" s="39">
        <v>108.980003</v>
      </c>
      <c r="C2564" s="36">
        <f>IF(ISBLANK(B2565), "", GSPC[[#This Row],[Adj Close]]/B2565-1)</f>
        <v>2.4440741429988977E-2</v>
      </c>
    </row>
    <row r="2565" spans="1:3" x14ac:dyDescent="0.25">
      <c r="A2565" s="37">
        <v>26427</v>
      </c>
      <c r="B2565" s="39">
        <v>106.379997</v>
      </c>
      <c r="C2565" s="36">
        <f>IF(ISBLANK(B2566), "", GSPC[[#This Row],[Adj Close]]/B2566-1)</f>
        <v>-2.344556007068066E-3</v>
      </c>
    </row>
    <row r="2566" spans="1:3" x14ac:dyDescent="0.25">
      <c r="A2566" s="37">
        <v>26420</v>
      </c>
      <c r="B2566" s="39">
        <v>106.629997</v>
      </c>
      <c r="C2566" s="36">
        <f>IF(ISBLANK(B2567), "", GSPC[[#This Row],[Adj Close]]/B2567-1)</f>
        <v>-9.6591531468218639E-3</v>
      </c>
    </row>
    <row r="2567" spans="1:3" x14ac:dyDescent="0.25">
      <c r="A2567" s="37">
        <v>26413</v>
      </c>
      <c r="B2567" s="39">
        <v>107.66999800000001</v>
      </c>
      <c r="C2567" s="36">
        <f>IF(ISBLANK(B2568), "", GSPC[[#This Row],[Adj Close]]/B2568-1)</f>
        <v>-1.1203976592928377E-2</v>
      </c>
    </row>
    <row r="2568" spans="1:3" x14ac:dyDescent="0.25">
      <c r="A2568" s="37">
        <v>26406</v>
      </c>
      <c r="B2568" s="39">
        <v>108.889999</v>
      </c>
      <c r="C2568" s="36">
        <f>IF(ISBLANK(B2569), "", GSPC[[#This Row],[Adj Close]]/B2569-1)</f>
        <v>-8.6489169209365002E-3</v>
      </c>
    </row>
    <row r="2569" spans="1:3" x14ac:dyDescent="0.25">
      <c r="A2569" s="37">
        <v>26399</v>
      </c>
      <c r="B2569" s="39">
        <v>109.839996</v>
      </c>
      <c r="C2569" s="36">
        <f>IF(ISBLANK(B2570), "", GSPC[[#This Row],[Adj Close]]/B2570-1)</f>
        <v>2.0068691295329621E-3</v>
      </c>
    </row>
    <row r="2570" spans="1:3" x14ac:dyDescent="0.25">
      <c r="A2570" s="37">
        <v>26392</v>
      </c>
      <c r="B2570" s="39">
        <v>109.620003</v>
      </c>
      <c r="C2570" s="36">
        <f>IF(ISBLANK(B2571), "", GSPC[[#This Row],[Adj Close]]/B2571-1)</f>
        <v>2.2574683467575074E-2</v>
      </c>
    </row>
    <row r="2571" spans="1:3" x14ac:dyDescent="0.25">
      <c r="A2571" s="37">
        <v>26385</v>
      </c>
      <c r="B2571" s="39">
        <v>107.199997</v>
      </c>
      <c r="C2571" s="36">
        <f>IF(ISBLANK(B2572), "", GSPC[[#This Row],[Adj Close]]/B2572-1)</f>
        <v>-2.9761905592315951E-3</v>
      </c>
    </row>
    <row r="2572" spans="1:3" x14ac:dyDescent="0.25">
      <c r="A2572" s="37">
        <v>26378</v>
      </c>
      <c r="B2572" s="39">
        <v>107.519997</v>
      </c>
      <c r="C2572" s="36">
        <f>IF(ISBLANK(B2573), "", GSPC[[#This Row],[Adj Close]]/B2573-1)</f>
        <v>-3.7064585564577923E-3</v>
      </c>
    </row>
    <row r="2573" spans="1:3" x14ac:dyDescent="0.25">
      <c r="A2573" s="37">
        <v>26371</v>
      </c>
      <c r="B2573" s="39">
        <v>107.91999800000001</v>
      </c>
      <c r="C2573" s="36">
        <f>IF(ISBLANK(B2574), "", GSPC[[#This Row],[Adj Close]]/B2574-1)</f>
        <v>-4.2443164120035126E-3</v>
      </c>
    </row>
    <row r="2574" spans="1:3" x14ac:dyDescent="0.25">
      <c r="A2574" s="37">
        <v>26364</v>
      </c>
      <c r="B2574" s="39">
        <v>108.379997</v>
      </c>
      <c r="C2574" s="36">
        <f>IF(ISBLANK(B2575), "", GSPC[[#This Row],[Adj Close]]/B2575-1)</f>
        <v>4.0762923091293146E-3</v>
      </c>
    </row>
    <row r="2575" spans="1:3" x14ac:dyDescent="0.25">
      <c r="A2575" s="37">
        <v>26357</v>
      </c>
      <c r="B2575" s="39">
        <v>107.94000200000001</v>
      </c>
      <c r="C2575" s="36">
        <f>IF(ISBLANK(B2576), "", GSPC[[#This Row],[Adj Close]]/B2576-1)</f>
        <v>1.6575645130909811E-2</v>
      </c>
    </row>
    <row r="2576" spans="1:3" x14ac:dyDescent="0.25">
      <c r="A2576" s="37">
        <v>26350</v>
      </c>
      <c r="B2576" s="39">
        <v>106.18</v>
      </c>
      <c r="C2576" s="36">
        <f>IF(ISBLANK(B2577), "", GSPC[[#This Row],[Adj Close]]/B2577-1)</f>
        <v>8.5486417985243257E-3</v>
      </c>
    </row>
    <row r="2577" spans="1:3" x14ac:dyDescent="0.25">
      <c r="A2577" s="37">
        <v>26343</v>
      </c>
      <c r="B2577" s="39">
        <v>105.279999</v>
      </c>
      <c r="C2577" s="36">
        <f>IF(ISBLANK(B2578), "", GSPC[[#This Row],[Adj Close]]/B2578-1)</f>
        <v>1.9032831765648517E-3</v>
      </c>
    </row>
    <row r="2578" spans="1:3" x14ac:dyDescent="0.25">
      <c r="A2578" s="37">
        <v>26336</v>
      </c>
      <c r="B2578" s="39">
        <v>105.08000199999999</v>
      </c>
      <c r="C2578" s="36">
        <f>IF(ISBLANK(B2579), "", GSPC[[#This Row],[Adj Close]]/B2579-1)</f>
        <v>2.098044992389303E-3</v>
      </c>
    </row>
    <row r="2579" spans="1:3" x14ac:dyDescent="0.25">
      <c r="A2579" s="37">
        <v>26329</v>
      </c>
      <c r="B2579" s="39">
        <v>104.860001</v>
      </c>
      <c r="C2579" s="36">
        <f>IF(ISBLANK(B2580), "", GSPC[[#This Row],[Adj Close]]/B2580-1)</f>
        <v>6.7204010476036302E-3</v>
      </c>
    </row>
    <row r="2580" spans="1:3" x14ac:dyDescent="0.25">
      <c r="A2580" s="37">
        <v>26322</v>
      </c>
      <c r="B2580" s="39">
        <v>104.160004</v>
      </c>
      <c r="C2580" s="36">
        <f>IF(ISBLANK(B2581), "", GSPC[[#This Row],[Adj Close]]/B2581-1)</f>
        <v>4.9204244106044737E-3</v>
      </c>
    </row>
    <row r="2581" spans="1:3" x14ac:dyDescent="0.25">
      <c r="A2581" s="37">
        <v>26315</v>
      </c>
      <c r="B2581" s="39">
        <v>103.650002</v>
      </c>
      <c r="C2581" s="36">
        <f>IF(ISBLANK(B2582), "", GSPC[[#This Row],[Adj Close]]/B2582-1)</f>
        <v>2.5147790164887773E-3</v>
      </c>
    </row>
    <row r="2582" spans="1:3" x14ac:dyDescent="0.25">
      <c r="A2582" s="37">
        <v>26308</v>
      </c>
      <c r="B2582" s="39">
        <v>103.389999</v>
      </c>
      <c r="C2582" s="36">
        <f>IF(ISBLANK(B2583), "", GSPC[[#This Row],[Adj Close]]/B2583-1)</f>
        <v>-7.7319028923172883E-4</v>
      </c>
    </row>
    <row r="2583" spans="1:3" x14ac:dyDescent="0.25">
      <c r="A2583" s="37">
        <v>26301</v>
      </c>
      <c r="B2583" s="39">
        <v>103.470001</v>
      </c>
      <c r="C2583" s="36">
        <f>IF(ISBLANK(B2584), "", GSPC[[#This Row],[Adj Close]]/B2584-1)</f>
        <v>1.3517534078461457E-2</v>
      </c>
    </row>
    <row r="2584" spans="1:3" x14ac:dyDescent="0.25">
      <c r="A2584" s="37">
        <v>26294</v>
      </c>
      <c r="B2584" s="39">
        <v>102.089996</v>
      </c>
      <c r="C2584" s="36">
        <f>IF(ISBLANK(B2585), "", GSPC[[#This Row],[Adj Close]]/B2585-1)</f>
        <v>1.3400814242620962E-2</v>
      </c>
    </row>
    <row r="2585" spans="1:3" x14ac:dyDescent="0.25">
      <c r="A2585" s="37">
        <v>26287</v>
      </c>
      <c r="B2585" s="39">
        <v>100.739998</v>
      </c>
      <c r="C2585" s="36">
        <f>IF(ISBLANK(B2586), "", GSPC[[#This Row],[Adj Close]]/B2586-1)</f>
        <v>4.7875123720824142E-3</v>
      </c>
    </row>
    <row r="2586" spans="1:3" x14ac:dyDescent="0.25">
      <c r="A2586" s="37">
        <v>26280</v>
      </c>
      <c r="B2586" s="39">
        <v>100.260002</v>
      </c>
      <c r="C2586" s="36">
        <f>IF(ISBLANK(B2587), "", GSPC[[#This Row],[Adj Close]]/B2587-1)</f>
        <v>2.6307707517500001E-2</v>
      </c>
    </row>
    <row r="2587" spans="1:3" x14ac:dyDescent="0.25">
      <c r="A2587" s="37">
        <v>26273</v>
      </c>
      <c r="B2587" s="39">
        <v>97.690002000000007</v>
      </c>
      <c r="C2587" s="36">
        <f>IF(ISBLANK(B2588), "", GSPC[[#This Row],[Adj Close]]/B2588-1)</f>
        <v>6.4908717595482113E-3</v>
      </c>
    </row>
    <row r="2588" spans="1:3" x14ac:dyDescent="0.25">
      <c r="A2588" s="37">
        <v>26266</v>
      </c>
      <c r="B2588" s="39">
        <v>97.059997999999993</v>
      </c>
      <c r="C2588" s="36">
        <f>IF(ISBLANK(B2589), "", GSPC[[#This Row],[Adj Close]]/B2589-1)</f>
        <v>5.5688447777062056E-2</v>
      </c>
    </row>
    <row r="2589" spans="1:3" x14ac:dyDescent="0.25">
      <c r="A2589" s="37">
        <v>26259</v>
      </c>
      <c r="B2589" s="39">
        <v>91.940002000000007</v>
      </c>
      <c r="C2589" s="36">
        <f>IF(ISBLANK(B2590), "", GSPC[[#This Row],[Adj Close]]/B2590-1)</f>
        <v>3.6022377076494472E-3</v>
      </c>
    </row>
    <row r="2590" spans="1:3" x14ac:dyDescent="0.25">
      <c r="A2590" s="37">
        <v>26252</v>
      </c>
      <c r="B2590" s="39">
        <v>91.610000999999997</v>
      </c>
      <c r="C2590" s="36">
        <f>IF(ISBLANK(B2591), "", GSPC[[#This Row],[Adj Close]]/B2591-1)</f>
        <v>-5.5362785865302744E-3</v>
      </c>
    </row>
    <row r="2591" spans="1:3" x14ac:dyDescent="0.25">
      <c r="A2591" s="37">
        <v>26245</v>
      </c>
      <c r="B2591" s="39">
        <v>92.120002999999997</v>
      </c>
      <c r="C2591" s="36">
        <f>IF(ISBLANK(B2592), "", GSPC[[#This Row],[Adj Close]]/B2592-1)</f>
        <v>-2.4772348346097317E-2</v>
      </c>
    </row>
    <row r="2592" spans="1:3" x14ac:dyDescent="0.25">
      <c r="A2592" s="37">
        <v>26238</v>
      </c>
      <c r="B2592" s="39">
        <v>94.459998999999996</v>
      </c>
      <c r="C2592" s="36">
        <f>IF(ISBLANK(B2593), "", GSPC[[#This Row],[Adj Close]]/B2593-1)</f>
        <v>2.4407937246908595E-3</v>
      </c>
    </row>
    <row r="2593" spans="1:3" x14ac:dyDescent="0.25">
      <c r="A2593" s="37">
        <v>26231</v>
      </c>
      <c r="B2593" s="39">
        <v>94.230002999999996</v>
      </c>
      <c r="C2593" s="36">
        <f>IF(ISBLANK(B2594), "", GSPC[[#This Row],[Adj Close]]/B2594-1)</f>
        <v>-1.4021104949251795E-2</v>
      </c>
    </row>
    <row r="2594" spans="1:3" x14ac:dyDescent="0.25">
      <c r="A2594" s="37">
        <v>26224</v>
      </c>
      <c r="B2594" s="39">
        <v>95.57</v>
      </c>
      <c r="C2594" s="36">
        <f>IF(ISBLANK(B2595), "", GSPC[[#This Row],[Adj Close]]/B2595-1)</f>
        <v>-2.2701717734924798E-2</v>
      </c>
    </row>
    <row r="2595" spans="1:3" x14ac:dyDescent="0.25">
      <c r="A2595" s="37">
        <v>26217</v>
      </c>
      <c r="B2595" s="39">
        <v>97.790001000000004</v>
      </c>
      <c r="C2595" s="36">
        <f>IF(ISBLANK(B2596), "", GSPC[[#This Row],[Adj Close]]/B2596-1)</f>
        <v>-1.5801127055141584E-2</v>
      </c>
    </row>
    <row r="2596" spans="1:3" x14ac:dyDescent="0.25">
      <c r="A2596" s="37">
        <v>26210</v>
      </c>
      <c r="B2596" s="39">
        <v>99.360000999999997</v>
      </c>
      <c r="C2596" s="36">
        <f>IF(ISBLANK(B2597), "", GSPC[[#This Row],[Adj Close]]/B2597-1)</f>
        <v>4.3465177398158694E-3</v>
      </c>
    </row>
    <row r="2597" spans="1:3" x14ac:dyDescent="0.25">
      <c r="A2597" s="37">
        <v>26203</v>
      </c>
      <c r="B2597" s="39">
        <v>98.93</v>
      </c>
      <c r="C2597" s="36">
        <f>IF(ISBLANK(B2598), "", GSPC[[#This Row],[Adj Close]]/B2598-1)</f>
        <v>7.9469993286398477E-3</v>
      </c>
    </row>
    <row r="2598" spans="1:3" x14ac:dyDescent="0.25">
      <c r="A2598" s="37">
        <v>26196</v>
      </c>
      <c r="B2598" s="39">
        <v>98.150002000000001</v>
      </c>
      <c r="C2598" s="36">
        <f>IF(ISBLANK(B2599), "", GSPC[[#This Row],[Adj Close]]/B2599-1)</f>
        <v>-1.8107213066298589E-2</v>
      </c>
    </row>
    <row r="2599" spans="1:3" x14ac:dyDescent="0.25">
      <c r="A2599" s="37">
        <v>26189</v>
      </c>
      <c r="B2599" s="39">
        <v>99.959998999999996</v>
      </c>
      <c r="C2599" s="36">
        <f>IF(ISBLANK(B2600), "", GSPC[[#This Row],[Adj Close]]/B2600-1)</f>
        <v>-4.5807509376768474E-3</v>
      </c>
    </row>
    <row r="2600" spans="1:3" x14ac:dyDescent="0.25">
      <c r="A2600" s="37">
        <v>26182</v>
      </c>
      <c r="B2600" s="39">
        <v>100.41999800000001</v>
      </c>
      <c r="C2600" s="36">
        <f>IF(ISBLANK(B2601), "", GSPC[[#This Row],[Adj Close]]/B2601-1)</f>
        <v>-2.6815373387319985E-3</v>
      </c>
    </row>
    <row r="2601" spans="1:3" x14ac:dyDescent="0.25">
      <c r="A2601" s="37">
        <v>26175</v>
      </c>
      <c r="B2601" s="39">
        <v>100.69000200000001</v>
      </c>
      <c r="C2601" s="36">
        <f>IF(ISBLANK(B2602), "", GSPC[[#This Row],[Adj Close]]/B2602-1)</f>
        <v>2.0899581382378685E-3</v>
      </c>
    </row>
    <row r="2602" spans="1:3" x14ac:dyDescent="0.25">
      <c r="A2602" s="37">
        <v>26168</v>
      </c>
      <c r="B2602" s="39">
        <v>100.480003</v>
      </c>
      <c r="C2602" s="36">
        <f>IF(ISBLANK(B2603), "", GSPC[[#This Row],[Adj Close]]/B2603-1)</f>
        <v>2.186515769622388E-2</v>
      </c>
    </row>
    <row r="2603" spans="1:3" x14ac:dyDescent="0.25">
      <c r="A2603" s="37">
        <v>26161</v>
      </c>
      <c r="B2603" s="39">
        <v>98.330001999999993</v>
      </c>
      <c r="C2603" s="36">
        <f>IF(ISBLANK(B2604), "", GSPC[[#This Row],[Adj Close]]/B2604-1)</f>
        <v>2.7589089192411098E-2</v>
      </c>
    </row>
    <row r="2604" spans="1:3" x14ac:dyDescent="0.25">
      <c r="A2604" s="37">
        <v>26154</v>
      </c>
      <c r="B2604" s="39">
        <v>95.690002000000007</v>
      </c>
      <c r="C2604" s="36">
        <f>IF(ISBLANK(B2605), "", GSPC[[#This Row],[Adj Close]]/B2605-1)</f>
        <v>1.5278535809018612E-2</v>
      </c>
    </row>
    <row r="2605" spans="1:3" x14ac:dyDescent="0.25">
      <c r="A2605" s="37">
        <v>26147</v>
      </c>
      <c r="B2605" s="39">
        <v>94.25</v>
      </c>
      <c r="C2605" s="36">
        <f>IF(ISBLANK(B2606), "", GSPC[[#This Row],[Adj Close]]/B2606-1)</f>
        <v>-1.3915065622199907E-2</v>
      </c>
    </row>
    <row r="2606" spans="1:3" x14ac:dyDescent="0.25">
      <c r="A2606" s="37">
        <v>26140</v>
      </c>
      <c r="B2606" s="39">
        <v>95.580001999999993</v>
      </c>
      <c r="C2606" s="36">
        <f>IF(ISBLANK(B2607), "", GSPC[[#This Row],[Adj Close]]/B2607-1)</f>
        <v>-3.3959975056398473E-2</v>
      </c>
    </row>
    <row r="2607" spans="1:3" x14ac:dyDescent="0.25">
      <c r="A2607" s="37">
        <v>26133</v>
      </c>
      <c r="B2607" s="39">
        <v>98.940002000000007</v>
      </c>
      <c r="C2607" s="36">
        <f>IF(ISBLANK(B2608), "", GSPC[[#This Row],[Adj Close]]/B2608-1)</f>
        <v>-1.7152557591033624E-3</v>
      </c>
    </row>
    <row r="2608" spans="1:3" x14ac:dyDescent="0.25">
      <c r="A2608" s="37">
        <v>26126</v>
      </c>
      <c r="B2608" s="39">
        <v>99.110000999999997</v>
      </c>
      <c r="C2608" s="36">
        <f>IF(ISBLANK(B2609), "", GSPC[[#This Row],[Adj Close]]/B2609-1)</f>
        <v>-1.5691736702915238E-2</v>
      </c>
    </row>
    <row r="2609" spans="1:3" x14ac:dyDescent="0.25">
      <c r="A2609" s="37">
        <v>26119</v>
      </c>
      <c r="B2609" s="39">
        <v>100.69000200000001</v>
      </c>
      <c r="C2609" s="36">
        <f>IF(ISBLANK(B2610), "", GSPC[[#This Row],[Adj Close]]/B2610-1)</f>
        <v>9.1200942986580102E-3</v>
      </c>
    </row>
    <row r="2610" spans="1:3" x14ac:dyDescent="0.25">
      <c r="A2610" s="37">
        <v>26112</v>
      </c>
      <c r="B2610" s="39">
        <v>99.779999000000004</v>
      </c>
      <c r="C2610" s="36">
        <f>IF(ISBLANK(B2611), "", GSPC[[#This Row],[Adj Close]]/B2611-1)</f>
        <v>1.8267180697360663E-2</v>
      </c>
    </row>
    <row r="2611" spans="1:3" x14ac:dyDescent="0.25">
      <c r="A2611" s="37">
        <v>26105</v>
      </c>
      <c r="B2611" s="39">
        <v>97.989998</v>
      </c>
      <c r="C2611" s="36">
        <f>IF(ISBLANK(B2612), "", GSPC[[#This Row],[Adj Close]]/B2612-1)</f>
        <v>-9.9020207143374339E-3</v>
      </c>
    </row>
    <row r="2612" spans="1:3" x14ac:dyDescent="0.25">
      <c r="A2612" s="37">
        <v>26098</v>
      </c>
      <c r="B2612" s="39">
        <v>98.970000999999996</v>
      </c>
      <c r="C2612" s="36">
        <f>IF(ISBLANK(B2613), "", GSPC[[#This Row],[Adj Close]]/B2613-1)</f>
        <v>-2.077766894231714E-2</v>
      </c>
    </row>
    <row r="2613" spans="1:3" x14ac:dyDescent="0.25">
      <c r="A2613" s="37">
        <v>26091</v>
      </c>
      <c r="B2613" s="39">
        <v>101.07</v>
      </c>
      <c r="C2613" s="36">
        <f>IF(ISBLANK(B2614), "", GSPC[[#This Row],[Adj Close]]/B2614-1)</f>
        <v>-2.2705132595111088E-3</v>
      </c>
    </row>
    <row r="2614" spans="1:3" x14ac:dyDescent="0.25">
      <c r="A2614" s="37">
        <v>26084</v>
      </c>
      <c r="B2614" s="39">
        <v>101.300003</v>
      </c>
      <c r="C2614" s="36">
        <f>IF(ISBLANK(B2615), "", GSPC[[#This Row],[Adj Close]]/B2615-1)</f>
        <v>1.6762080199600904E-2</v>
      </c>
    </row>
    <row r="2615" spans="1:3" x14ac:dyDescent="0.25">
      <c r="A2615" s="37">
        <v>26077</v>
      </c>
      <c r="B2615" s="39">
        <v>99.629997000000003</v>
      </c>
      <c r="C2615" s="36">
        <f>IF(ISBLANK(B2616), "", GSPC[[#This Row],[Adj Close]]/B2616-1)</f>
        <v>-1.3466690037957973E-2</v>
      </c>
    </row>
    <row r="2616" spans="1:3" x14ac:dyDescent="0.25">
      <c r="A2616" s="37">
        <v>26070</v>
      </c>
      <c r="B2616" s="39">
        <v>100.989998</v>
      </c>
      <c r="C2616" s="36">
        <f>IF(ISBLANK(B2617), "", GSPC[[#This Row],[Adj Close]]/B2617-1)</f>
        <v>-1.1936219664770764E-2</v>
      </c>
    </row>
    <row r="2617" spans="1:3" x14ac:dyDescent="0.25">
      <c r="A2617" s="37">
        <v>26063</v>
      </c>
      <c r="B2617" s="39">
        <v>102.209999</v>
      </c>
      <c r="C2617" s="36">
        <f>IF(ISBLANK(B2618), "", GSPC[[#This Row],[Adj Close]]/B2618-1)</f>
        <v>-6.4159033805024634E-3</v>
      </c>
    </row>
    <row r="2618" spans="1:3" x14ac:dyDescent="0.25">
      <c r="A2618" s="37">
        <v>26056</v>
      </c>
      <c r="B2618" s="39">
        <v>102.870003</v>
      </c>
      <c r="C2618" s="36">
        <f>IF(ISBLANK(B2619), "", GSPC[[#This Row],[Adj Close]]/B2619-1)</f>
        <v>-1.0389552969395477E-2</v>
      </c>
    </row>
    <row r="2619" spans="1:3" x14ac:dyDescent="0.25">
      <c r="A2619" s="37">
        <v>26049</v>
      </c>
      <c r="B2619" s="39">
        <v>103.949997</v>
      </c>
      <c r="C2619" s="36">
        <f>IF(ISBLANK(B2620), "", GSPC[[#This Row],[Adj Close]]/B2620-1)</f>
        <v>-9.6113404244690948E-4</v>
      </c>
    </row>
    <row r="2620" spans="1:3" x14ac:dyDescent="0.25">
      <c r="A2620" s="37">
        <v>26042</v>
      </c>
      <c r="B2620" s="39">
        <v>104.050003</v>
      </c>
      <c r="C2620" s="36">
        <f>IF(ISBLANK(B2621), "", GSPC[[#This Row],[Adj Close]]/B2621-1)</f>
        <v>5.4111992542507092E-3</v>
      </c>
    </row>
    <row r="2621" spans="1:3" x14ac:dyDescent="0.25">
      <c r="A2621" s="37">
        <v>26035</v>
      </c>
      <c r="B2621" s="39">
        <v>103.489998</v>
      </c>
      <c r="C2621" s="36">
        <f>IF(ISBLANK(B2622), "", GSPC[[#This Row],[Adj Close]]/B2622-1)</f>
        <v>1.361410408646635E-2</v>
      </c>
    </row>
    <row r="2622" spans="1:3" x14ac:dyDescent="0.25">
      <c r="A2622" s="37">
        <v>26028</v>
      </c>
      <c r="B2622" s="39">
        <v>102.099998</v>
      </c>
      <c r="C2622" s="36">
        <f>IF(ISBLANK(B2623), "", GSPC[[#This Row],[Adj Close]]/B2623-1)</f>
        <v>1.5314240559153536E-2</v>
      </c>
    </row>
    <row r="2623" spans="1:3" x14ac:dyDescent="0.25">
      <c r="A2623" s="37">
        <v>26021</v>
      </c>
      <c r="B2623" s="39">
        <v>100.55999799999999</v>
      </c>
      <c r="C2623" s="36">
        <f>IF(ISBLANK(B2624), "", GSPC[[#This Row],[Adj Close]]/B2624-1)</f>
        <v>6.1030617139488097E-3</v>
      </c>
    </row>
    <row r="2624" spans="1:3" x14ac:dyDescent="0.25">
      <c r="A2624" s="37">
        <v>26014</v>
      </c>
      <c r="B2624" s="39">
        <v>99.949996999999996</v>
      </c>
      <c r="C2624" s="36">
        <f>IF(ISBLANK(B2625), "", GSPC[[#This Row],[Adj Close]]/B2625-1)</f>
        <v>-1.0494059786277488E-2</v>
      </c>
    </row>
    <row r="2625" spans="1:3" x14ac:dyDescent="0.25">
      <c r="A2625" s="37">
        <v>26007</v>
      </c>
      <c r="B2625" s="39">
        <v>101.010002</v>
      </c>
      <c r="C2625" s="36">
        <f>IF(ISBLANK(B2626), "", GSPC[[#This Row],[Adj Close]]/B2626-1)</f>
        <v>1.4462207492216494E-2</v>
      </c>
    </row>
    <row r="2626" spans="1:3" x14ac:dyDescent="0.25">
      <c r="A2626" s="37">
        <v>26000</v>
      </c>
      <c r="B2626" s="39">
        <v>99.57</v>
      </c>
      <c r="C2626" s="36">
        <f>IF(ISBLANK(B2627), "", GSPC[[#This Row],[Adj Close]]/B2627-1)</f>
        <v>6.1641168771635613E-3</v>
      </c>
    </row>
    <row r="2627" spans="1:3" x14ac:dyDescent="0.25">
      <c r="A2627" s="37">
        <v>25993</v>
      </c>
      <c r="B2627" s="39">
        <v>98.959998999999996</v>
      </c>
      <c r="C2627" s="36">
        <f>IF(ISBLANK(B2628), "", GSPC[[#This Row],[Adj Close]]/B2628-1)</f>
        <v>2.2842366925064583E-2</v>
      </c>
    </row>
    <row r="2628" spans="1:3" x14ac:dyDescent="0.25">
      <c r="A2628" s="37">
        <v>25986</v>
      </c>
      <c r="B2628" s="39">
        <v>96.75</v>
      </c>
      <c r="C2628" s="36">
        <f>IF(ISBLANK(B2629), "", GSPC[[#This Row],[Adj Close]]/B2629-1)</f>
        <v>1.0339053345864713E-4</v>
      </c>
    </row>
    <row r="2629" spans="1:3" x14ac:dyDescent="0.25">
      <c r="A2629" s="37">
        <v>25979</v>
      </c>
      <c r="B2629" s="39">
        <v>96.739998</v>
      </c>
      <c r="C2629" s="36">
        <f>IF(ISBLANK(B2630), "", GSPC[[#This Row],[Adj Close]]/B2630-1)</f>
        <v>-1.716958244437683E-2</v>
      </c>
    </row>
    <row r="2630" spans="1:3" x14ac:dyDescent="0.25">
      <c r="A2630" s="37">
        <v>25972</v>
      </c>
      <c r="B2630" s="39">
        <v>98.43</v>
      </c>
      <c r="C2630" s="36">
        <f>IF(ISBLANK(B2631), "", GSPC[[#This Row],[Adj Close]]/B2631-1)</f>
        <v>1.5475085112968134E-2</v>
      </c>
    </row>
    <row r="2631" spans="1:3" x14ac:dyDescent="0.25">
      <c r="A2631" s="37">
        <v>25965</v>
      </c>
      <c r="B2631" s="39">
        <v>96.93</v>
      </c>
      <c r="C2631" s="36">
        <f>IF(ISBLANK(B2632), "", GSPC[[#This Row],[Adj Close]]/B2632-1)</f>
        <v>1.0951220617998247E-2</v>
      </c>
    </row>
    <row r="2632" spans="1:3" x14ac:dyDescent="0.25">
      <c r="A2632" s="37">
        <v>25958</v>
      </c>
      <c r="B2632" s="39">
        <v>95.879997000000003</v>
      </c>
      <c r="C2632" s="36">
        <f>IF(ISBLANK(B2633), "", GSPC[[#This Row],[Adj Close]]/B2633-1)</f>
        <v>1.053962933831043E-2</v>
      </c>
    </row>
    <row r="2633" spans="1:3" x14ac:dyDescent="0.25">
      <c r="A2633" s="37">
        <v>25951</v>
      </c>
      <c r="B2633" s="39">
        <v>94.879997000000003</v>
      </c>
      <c r="C2633" s="36">
        <f>IF(ISBLANK(B2634), "", GSPC[[#This Row],[Adj Close]]/B2634-1)</f>
        <v>1.9886036976094035E-2</v>
      </c>
    </row>
    <row r="2634" spans="1:3" x14ac:dyDescent="0.25">
      <c r="A2634" s="37">
        <v>25944</v>
      </c>
      <c r="B2634" s="39">
        <v>93.029999000000004</v>
      </c>
      <c r="C2634" s="36">
        <f>IF(ISBLANK(B2635), "", GSPC[[#This Row],[Adj Close]]/B2635-1)</f>
        <v>9.1115845729128342E-3</v>
      </c>
    </row>
    <row r="2635" spans="1:3" x14ac:dyDescent="0.25">
      <c r="A2635" s="37">
        <v>25937</v>
      </c>
      <c r="B2635" s="39">
        <v>92.190002000000007</v>
      </c>
      <c r="C2635" s="36">
        <f>IF(ISBLANK(B2636), "", GSPC[[#This Row],[Adj Close]]/B2636-1)</f>
        <v>4.3407486849544874E-4</v>
      </c>
    </row>
    <row r="2636" spans="1:3" x14ac:dyDescent="0.25">
      <c r="A2636" s="37">
        <v>25930</v>
      </c>
      <c r="B2636" s="39">
        <v>92.150002000000001</v>
      </c>
      <c r="C2636" s="36">
        <f>IF(ISBLANK(B2637), "", GSPC[[#This Row],[Adj Close]]/B2637-1)</f>
        <v>1.6995927414237721E-2</v>
      </c>
    </row>
    <row r="2637" spans="1:3" x14ac:dyDescent="0.25">
      <c r="A2637" s="37">
        <v>25923</v>
      </c>
      <c r="B2637" s="39">
        <v>90.610000999999997</v>
      </c>
      <c r="C2637" s="36">
        <f>IF(ISBLANK(B2638), "", GSPC[[#This Row],[Adj Close]]/B2638-1)</f>
        <v>4.3227665226914791E-3</v>
      </c>
    </row>
    <row r="2638" spans="1:3" x14ac:dyDescent="0.25">
      <c r="A2638" s="37">
        <v>25916</v>
      </c>
      <c r="B2638" s="39">
        <v>90.220000999999996</v>
      </c>
      <c r="C2638" s="36">
        <f>IF(ISBLANK(B2639), "", GSPC[[#This Row],[Adj Close]]/B2639-1)</f>
        <v>-4.4317526161818943E-4</v>
      </c>
    </row>
    <row r="2639" spans="1:3" x14ac:dyDescent="0.25">
      <c r="A2639" s="37">
        <v>25909</v>
      </c>
      <c r="B2639" s="39">
        <v>90.260002</v>
      </c>
      <c r="C2639" s="36">
        <f>IF(ISBLANK(B2640), "", GSPC[[#This Row],[Adj Close]]/B2640-1)</f>
        <v>8.9425777883140878E-3</v>
      </c>
    </row>
    <row r="2640" spans="1:3" x14ac:dyDescent="0.25">
      <c r="A2640" s="37">
        <v>25902</v>
      </c>
      <c r="B2640" s="39">
        <v>89.459998999999996</v>
      </c>
      <c r="C2640" s="36">
        <f>IF(ISBLANK(B2641), "", GSPC[[#This Row],[Adj Close]]/B2641-1)</f>
        <v>4.1079937158151836E-2</v>
      </c>
    </row>
    <row r="2641" spans="1:3" x14ac:dyDescent="0.25">
      <c r="A2641" s="37">
        <v>25895</v>
      </c>
      <c r="B2641" s="39">
        <v>85.93</v>
      </c>
      <c r="C2641" s="36">
        <f>IF(ISBLANK(B2642), "", GSPC[[#This Row],[Adj Close]]/B2642-1)</f>
        <v>2.6397503268066336E-2</v>
      </c>
    </row>
    <row r="2642" spans="1:3" x14ac:dyDescent="0.25">
      <c r="A2642" s="37">
        <v>25888</v>
      </c>
      <c r="B2642" s="39">
        <v>83.720000999999996</v>
      </c>
      <c r="C2642" s="36">
        <f>IF(ISBLANK(B2643), "", GSPC[[#This Row],[Adj Close]]/B2643-1)</f>
        <v>4.1981286722516664E-3</v>
      </c>
    </row>
    <row r="2643" spans="1:3" x14ac:dyDescent="0.25">
      <c r="A2643" s="37">
        <v>25881</v>
      </c>
      <c r="B2643" s="39">
        <v>83.370002999999997</v>
      </c>
      <c r="C2643" s="36">
        <f>IF(ISBLANK(B2644), "", GSPC[[#This Row],[Adj Close]]/B2644-1)</f>
        <v>-1.0092590713695171E-2</v>
      </c>
    </row>
    <row r="2644" spans="1:3" x14ac:dyDescent="0.25">
      <c r="A2644" s="37">
        <v>25874</v>
      </c>
      <c r="B2644" s="39">
        <v>84.220000999999996</v>
      </c>
      <c r="C2644" s="36">
        <f>IF(ISBLANK(B2645), "", GSPC[[#This Row],[Adj Close]]/B2645-1)</f>
        <v>1.1651663663663658E-2</v>
      </c>
    </row>
    <row r="2645" spans="1:3" x14ac:dyDescent="0.25">
      <c r="A2645" s="37">
        <v>25867</v>
      </c>
      <c r="B2645" s="39">
        <v>83.25</v>
      </c>
      <c r="C2645" s="36">
        <f>IF(ISBLANK(B2646), "", GSPC[[#This Row],[Adj Close]]/B2646-1)</f>
        <v>-6.2074372522659127E-3</v>
      </c>
    </row>
    <row r="2646" spans="1:3" x14ac:dyDescent="0.25">
      <c r="A2646" s="37">
        <v>25860</v>
      </c>
      <c r="B2646" s="39">
        <v>83.769997000000004</v>
      </c>
      <c r="C2646" s="36">
        <f>IF(ISBLANK(B2647), "", GSPC[[#This Row],[Adj Close]]/B2647-1)</f>
        <v>-6.0512815146094301E-3</v>
      </c>
    </row>
    <row r="2647" spans="1:3" x14ac:dyDescent="0.25">
      <c r="A2647" s="37">
        <v>25853</v>
      </c>
      <c r="B2647" s="39">
        <v>84.279999000000004</v>
      </c>
      <c r="C2647" s="36">
        <f>IF(ISBLANK(B2648), "", GSPC[[#This Row],[Adj Close]]/B2648-1)</f>
        <v>-9.4029499435130948E-3</v>
      </c>
    </row>
    <row r="2648" spans="1:3" x14ac:dyDescent="0.25">
      <c r="A2648" s="37">
        <v>25846</v>
      </c>
      <c r="B2648" s="39">
        <v>85.080001999999993</v>
      </c>
      <c r="C2648" s="36">
        <f>IF(ISBLANK(B2649), "", GSPC[[#This Row],[Adj Close]]/B2649-1)</f>
        <v>-9.3943161393006402E-4</v>
      </c>
    </row>
    <row r="2649" spans="1:3" x14ac:dyDescent="0.25">
      <c r="A2649" s="37">
        <v>25839</v>
      </c>
      <c r="B2649" s="39">
        <v>85.160004000000001</v>
      </c>
      <c r="C2649" s="36">
        <f>IF(ISBLANK(B2650), "", GSPC[[#This Row],[Adj Close]]/B2650-1)</f>
        <v>2.8129928090548706E-2</v>
      </c>
    </row>
    <row r="2650" spans="1:3" x14ac:dyDescent="0.25">
      <c r="A2650" s="37">
        <v>25832</v>
      </c>
      <c r="B2650" s="39">
        <v>82.830001999999993</v>
      </c>
      <c r="C2650" s="36">
        <f>IF(ISBLANK(B2651), "", GSPC[[#This Row],[Adj Close]]/B2651-1)</f>
        <v>2.5417452478184721E-3</v>
      </c>
    </row>
    <row r="2651" spans="1:3" x14ac:dyDescent="0.25">
      <c r="A2651" s="37">
        <v>25825</v>
      </c>
      <c r="B2651" s="39">
        <v>82.620002999999997</v>
      </c>
      <c r="C2651" s="36">
        <f>IF(ISBLANK(B2652), "", GSPC[[#This Row],[Adj Close]]/B2652-1)</f>
        <v>1.2119001894776993E-3</v>
      </c>
    </row>
    <row r="2652" spans="1:3" x14ac:dyDescent="0.25">
      <c r="A2652" s="37">
        <v>25818</v>
      </c>
      <c r="B2652" s="39">
        <v>82.519997000000004</v>
      </c>
      <c r="C2652" s="36">
        <f>IF(ISBLANK(B2653), "", GSPC[[#This Row],[Adj Close]]/B2653-1)</f>
        <v>-3.7426656104631029E-3</v>
      </c>
    </row>
    <row r="2653" spans="1:3" x14ac:dyDescent="0.25">
      <c r="A2653" s="37">
        <v>25811</v>
      </c>
      <c r="B2653" s="39">
        <v>82.830001999999993</v>
      </c>
      <c r="C2653" s="36">
        <f>IF(ISBLANK(B2654), "", GSPC[[#This Row],[Adj Close]]/B2654-1)</f>
        <v>1.1849511216106556E-2</v>
      </c>
    </row>
    <row r="2654" spans="1:3" x14ac:dyDescent="0.25">
      <c r="A2654" s="37">
        <v>25804</v>
      </c>
      <c r="B2654" s="39">
        <v>81.860000999999997</v>
      </c>
      <c r="C2654" s="36">
        <f>IF(ISBLANK(B2655), "", GSPC[[#This Row],[Adj Close]]/B2655-1)</f>
        <v>3.3064147730039073E-2</v>
      </c>
    </row>
    <row r="2655" spans="1:3" x14ac:dyDescent="0.25">
      <c r="A2655" s="37">
        <v>25797</v>
      </c>
      <c r="B2655" s="39">
        <v>79.239998</v>
      </c>
      <c r="C2655" s="36">
        <f>IF(ISBLANK(B2656), "", GSPC[[#This Row],[Adj Close]]/B2656-1)</f>
        <v>5.4003697791965788E-2</v>
      </c>
    </row>
    <row r="2656" spans="1:3" x14ac:dyDescent="0.25">
      <c r="A2656" s="37">
        <v>25790</v>
      </c>
      <c r="B2656" s="39">
        <v>75.180000000000007</v>
      </c>
      <c r="C2656" s="36">
        <f>IF(ISBLANK(B2657), "", GSPC[[#This Row],[Adj Close]]/B2657-1)</f>
        <v>-2.7173900455148781E-2</v>
      </c>
    </row>
    <row r="2657" spans="1:3" x14ac:dyDescent="0.25">
      <c r="A2657" s="37">
        <v>25783</v>
      </c>
      <c r="B2657" s="39">
        <v>77.279999000000004</v>
      </c>
      <c r="C2657" s="36">
        <f>IF(ISBLANK(B2658), "", GSPC[[#This Row],[Adj Close]]/B2658-1)</f>
        <v>-9.8655217220171565E-3</v>
      </c>
    </row>
    <row r="2658" spans="1:3" x14ac:dyDescent="0.25">
      <c r="A2658" s="37">
        <v>25776</v>
      </c>
      <c r="B2658" s="39">
        <v>78.050003000000004</v>
      </c>
      <c r="C2658" s="36">
        <f>IF(ISBLANK(B2659), "", GSPC[[#This Row],[Adj Close]]/B2659-1)</f>
        <v>2.9555769725007064E-3</v>
      </c>
    </row>
    <row r="2659" spans="1:3" x14ac:dyDescent="0.25">
      <c r="A2659" s="37">
        <v>25769</v>
      </c>
      <c r="B2659" s="39">
        <v>77.819999999999993</v>
      </c>
      <c r="C2659" s="36">
        <f>IF(ISBLANK(B2660), "", GSPC[[#This Row],[Adj Close]]/B2660-1)</f>
        <v>1.6732912428034652E-3</v>
      </c>
    </row>
    <row r="2660" spans="1:3" x14ac:dyDescent="0.25">
      <c r="A2660" s="37">
        <v>25762</v>
      </c>
      <c r="B2660" s="39">
        <v>77.690002000000007</v>
      </c>
      <c r="C2660" s="36">
        <f>IF(ISBLANK(B2661), "", GSPC[[#This Row],[Adj Close]]/B2661-1)</f>
        <v>4.3519209275455273E-2</v>
      </c>
    </row>
    <row r="2661" spans="1:3" x14ac:dyDescent="0.25">
      <c r="A2661" s="37">
        <v>25755</v>
      </c>
      <c r="B2661" s="39">
        <v>74.449996999999996</v>
      </c>
      <c r="C2661" s="36">
        <f>IF(ISBLANK(B2662), "", GSPC[[#This Row],[Adj Close]]/B2662-1)</f>
        <v>2.0981884832196318E-2</v>
      </c>
    </row>
    <row r="2662" spans="1:3" x14ac:dyDescent="0.25">
      <c r="A2662" s="37">
        <v>25748</v>
      </c>
      <c r="B2662" s="39">
        <v>72.919998000000007</v>
      </c>
      <c r="C2662" s="36">
        <f>IF(ISBLANK(B2663), "", GSPC[[#This Row],[Adj Close]]/B2663-1)</f>
        <v>-7.4860894584715121E-3</v>
      </c>
    </row>
    <row r="2663" spans="1:3" x14ac:dyDescent="0.25">
      <c r="A2663" s="37">
        <v>25741</v>
      </c>
      <c r="B2663" s="39">
        <v>73.470000999999996</v>
      </c>
      <c r="C2663" s="36">
        <f>IF(ISBLANK(B2664), "", GSPC[[#This Row],[Adj Close]]/B2664-1)</f>
        <v>-4.6463359644515645E-2</v>
      </c>
    </row>
    <row r="2664" spans="1:3" x14ac:dyDescent="0.25">
      <c r="A2664" s="37">
        <v>25734</v>
      </c>
      <c r="B2664" s="39">
        <v>77.050003000000004</v>
      </c>
      <c r="C2664" s="36">
        <f>IF(ISBLANK(B2665), "", GSPC[[#This Row],[Adj Close]]/B2665-1)</f>
        <v>4.2907500388772446E-2</v>
      </c>
    </row>
    <row r="2665" spans="1:3" x14ac:dyDescent="0.25">
      <c r="A2665" s="37">
        <v>25727</v>
      </c>
      <c r="B2665" s="39">
        <v>73.879997000000003</v>
      </c>
      <c r="C2665" s="36">
        <f>IF(ISBLANK(B2666), "", GSPC[[#This Row],[Adj Close]]/B2666-1)</f>
        <v>-3.0064343706560193E-2</v>
      </c>
    </row>
    <row r="2666" spans="1:3" x14ac:dyDescent="0.25">
      <c r="A2666" s="37">
        <v>25720</v>
      </c>
      <c r="B2666" s="39">
        <v>76.169998000000007</v>
      </c>
      <c r="C2666" s="36">
        <f>IF(ISBLANK(B2667), "", GSPC[[#This Row],[Adj Close]]/B2667-1)</f>
        <v>-4.9641408897135308E-3</v>
      </c>
    </row>
    <row r="2667" spans="1:3" x14ac:dyDescent="0.25">
      <c r="A2667" s="37">
        <v>25713</v>
      </c>
      <c r="B2667" s="39">
        <v>76.550003000000004</v>
      </c>
      <c r="C2667" s="36">
        <f>IF(ISBLANK(B2668), "", GSPC[[#This Row],[Adj Close]]/B2668-1)</f>
        <v>5.9515612456747524E-2</v>
      </c>
    </row>
    <row r="2668" spans="1:3" x14ac:dyDescent="0.25">
      <c r="A2668" s="37">
        <v>25706</v>
      </c>
      <c r="B2668" s="39">
        <v>72.25</v>
      </c>
      <c r="C2668" s="36">
        <f>IF(ISBLANK(B2669), "", GSPC[[#This Row],[Adj Close]]/B2669-1)</f>
        <v>-6.0468164877290898E-2</v>
      </c>
    </row>
    <row r="2669" spans="1:3" x14ac:dyDescent="0.25">
      <c r="A2669" s="37">
        <v>25699</v>
      </c>
      <c r="B2669" s="39">
        <v>76.900002000000001</v>
      </c>
      <c r="C2669" s="36">
        <f>IF(ISBLANK(B2670), "", GSPC[[#This Row],[Adj Close]]/B2670-1)</f>
        <v>-3.1973815912038961E-2</v>
      </c>
    </row>
    <row r="2670" spans="1:3" x14ac:dyDescent="0.25">
      <c r="A2670" s="37">
        <v>25692</v>
      </c>
      <c r="B2670" s="39">
        <v>79.440002000000007</v>
      </c>
      <c r="C2670" s="36">
        <f>IF(ISBLANK(B2671), "", GSPC[[#This Row],[Adj Close]]/B2671-1)</f>
        <v>-2.4557956174902862E-2</v>
      </c>
    </row>
    <row r="2671" spans="1:3" x14ac:dyDescent="0.25">
      <c r="A2671" s="37">
        <v>25685</v>
      </c>
      <c r="B2671" s="39">
        <v>81.440002000000007</v>
      </c>
      <c r="C2671" s="36">
        <f>IF(ISBLANK(B2672), "", GSPC[[#This Row],[Adj Close]]/B2672-1)</f>
        <v>-1.6068564071592184E-2</v>
      </c>
    </row>
    <row r="2672" spans="1:3" x14ac:dyDescent="0.25">
      <c r="A2672" s="37">
        <v>25678</v>
      </c>
      <c r="B2672" s="39">
        <v>82.769997000000004</v>
      </c>
      <c r="C2672" s="36">
        <f>IF(ISBLANK(B2673), "", GSPC[[#This Row],[Adj Close]]/B2673-1)</f>
        <v>-3.3850835388136713E-2</v>
      </c>
    </row>
    <row r="2673" spans="1:3" x14ac:dyDescent="0.25">
      <c r="A2673" s="37">
        <v>25671</v>
      </c>
      <c r="B2673" s="39">
        <v>85.669998000000007</v>
      </c>
      <c r="C2673" s="36">
        <f>IF(ISBLANK(B2674), "", GSPC[[#This Row],[Adj Close]]/B2674-1)</f>
        <v>-2.9125113987423124E-2</v>
      </c>
    </row>
    <row r="2674" spans="1:3" x14ac:dyDescent="0.25">
      <c r="A2674" s="37">
        <v>25664</v>
      </c>
      <c r="B2674" s="39">
        <v>88.239998</v>
      </c>
      <c r="C2674" s="36">
        <f>IF(ISBLANK(B2675), "", GSPC[[#This Row],[Adj Close]]/B2675-1)</f>
        <v>-1.2864985041559307E-2</v>
      </c>
    </row>
    <row r="2675" spans="1:3" x14ac:dyDescent="0.25">
      <c r="A2675" s="37">
        <v>25657</v>
      </c>
      <c r="B2675" s="39">
        <v>89.389999000000003</v>
      </c>
      <c r="C2675" s="36">
        <f>IF(ISBLANK(B2676), "", GSPC[[#This Row],[Adj Close]]/B2676-1)</f>
        <v>-5.8941171239794699E-3</v>
      </c>
    </row>
    <row r="2676" spans="1:3" x14ac:dyDescent="0.25">
      <c r="A2676" s="37">
        <v>25650</v>
      </c>
      <c r="B2676" s="39">
        <v>89.919998000000007</v>
      </c>
      <c r="C2676" s="36">
        <f>IF(ISBLANK(B2677), "", GSPC[[#This Row],[Adj Close]]/B2677-1)</f>
        <v>3.285090817484293E-2</v>
      </c>
    </row>
    <row r="2677" spans="1:3" x14ac:dyDescent="0.25">
      <c r="A2677" s="37">
        <v>25643</v>
      </c>
      <c r="B2677" s="39">
        <v>87.059997999999993</v>
      </c>
      <c r="C2677" s="36">
        <f>IF(ISBLANK(B2678), "", GSPC[[#This Row],[Adj Close]]/B2678-1)</f>
        <v>-9.105428988101294E-3</v>
      </c>
    </row>
    <row r="2678" spans="1:3" x14ac:dyDescent="0.25">
      <c r="A2678" s="37">
        <v>25636</v>
      </c>
      <c r="B2678" s="39">
        <v>87.860000999999997</v>
      </c>
      <c r="C2678" s="36">
        <f>IF(ISBLANK(B2679), "", GSPC[[#This Row],[Adj Close]]/B2679-1)</f>
        <v>-1.7665484846478563E-2</v>
      </c>
    </row>
    <row r="2679" spans="1:3" x14ac:dyDescent="0.25">
      <c r="A2679" s="37">
        <v>25629</v>
      </c>
      <c r="B2679" s="39">
        <v>89.440002000000007</v>
      </c>
      <c r="C2679" s="36">
        <f>IF(ISBLANK(B2680), "", GSPC[[#This Row],[Adj Close]]/B2680-1)</f>
        <v>-6.7036871508374674E-4</v>
      </c>
    </row>
    <row r="2680" spans="1:3" x14ac:dyDescent="0.25">
      <c r="A2680" s="37">
        <v>25622</v>
      </c>
      <c r="B2680" s="39">
        <v>89.5</v>
      </c>
      <c r="C2680" s="36">
        <f>IF(ISBLANK(B2681), "", GSPC[[#This Row],[Adj Close]]/B2681-1)</f>
        <v>1.669886421332345E-2</v>
      </c>
    </row>
    <row r="2681" spans="1:3" x14ac:dyDescent="0.25">
      <c r="A2681" s="37">
        <v>25615</v>
      </c>
      <c r="B2681" s="39">
        <v>88.029999000000004</v>
      </c>
      <c r="C2681" s="36">
        <f>IF(ISBLANK(B2682), "", GSPC[[#This Row],[Adj Close]]/B2682-1)</f>
        <v>1.7217448379738265E-2</v>
      </c>
    </row>
    <row r="2682" spans="1:3" x14ac:dyDescent="0.25">
      <c r="A2682" s="37">
        <v>25608</v>
      </c>
      <c r="B2682" s="39">
        <v>86.540001000000004</v>
      </c>
      <c r="C2682" s="36">
        <f>IF(ISBLANK(B2683), "", GSPC[[#This Row],[Adj Close]]/B2683-1)</f>
        <v>2.432514712556344E-3</v>
      </c>
    </row>
    <row r="2683" spans="1:3" x14ac:dyDescent="0.25">
      <c r="A2683" s="37">
        <v>25601</v>
      </c>
      <c r="B2683" s="39">
        <v>86.330001999999993</v>
      </c>
      <c r="C2683" s="36">
        <f>IF(ISBLANK(B2684), "", GSPC[[#This Row],[Adj Close]]/B2684-1)</f>
        <v>1.5408198614732749E-2</v>
      </c>
    </row>
    <row r="2684" spans="1:3" x14ac:dyDescent="0.25">
      <c r="A2684" s="37">
        <v>25594</v>
      </c>
      <c r="B2684" s="39">
        <v>85.019997000000004</v>
      </c>
      <c r="C2684" s="36">
        <f>IF(ISBLANK(B2685), "", GSPC[[#This Row],[Adj Close]]/B2685-1)</f>
        <v>-4.8674117197914812E-2</v>
      </c>
    </row>
    <row r="2685" spans="1:3" x14ac:dyDescent="0.25">
      <c r="A2685" s="37">
        <v>25587</v>
      </c>
      <c r="B2685" s="39">
        <v>89.370002999999997</v>
      </c>
      <c r="C2685" s="36">
        <f>IF(ISBLANK(B2686), "", GSPC[[#This Row],[Adj Close]]/B2686-1)</f>
        <v>-1.7047899627098628E-2</v>
      </c>
    </row>
    <row r="2686" spans="1:3" x14ac:dyDescent="0.25">
      <c r="A2686" s="37">
        <v>25580</v>
      </c>
      <c r="B2686" s="39">
        <v>90.919998000000007</v>
      </c>
      <c r="C2686" s="36">
        <f>IF(ISBLANK(B2687), "", GSPC[[#This Row],[Adj Close]]/B2687-1)</f>
        <v>-1.6017358960663142E-2</v>
      </c>
    </row>
    <row r="2687" spans="1:3" x14ac:dyDescent="0.25">
      <c r="A2687" s="37">
        <v>25573</v>
      </c>
      <c r="B2687" s="44">
        <v>92.400002000000001</v>
      </c>
      <c r="C2687" s="36" t="str">
        <f>IF(ISBLANK(B2688), "", GSPC[[#This Row],[Adj Close]]/B2688-1)</f>
        <v/>
      </c>
    </row>
  </sheetData>
  <mergeCells count="19">
    <mergeCell ref="A1:C1"/>
    <mergeCell ref="D1:F1"/>
    <mergeCell ref="G1:I1"/>
    <mergeCell ref="J1:L1"/>
    <mergeCell ref="AE1:AG1"/>
    <mergeCell ref="AB1:AD1"/>
    <mergeCell ref="M1:O1"/>
    <mergeCell ref="P1:R1"/>
    <mergeCell ref="S1:U1"/>
    <mergeCell ref="V1:X1"/>
    <mergeCell ref="Y1:AA1"/>
    <mergeCell ref="AW1:AY1"/>
    <mergeCell ref="AZ1:BB1"/>
    <mergeCell ref="BC1:BE1"/>
    <mergeCell ref="AH1:AJ1"/>
    <mergeCell ref="AK1:AM1"/>
    <mergeCell ref="AN1:AP1"/>
    <mergeCell ref="AQ1:AS1"/>
    <mergeCell ref="AT1:AV1"/>
  </mergeCells>
  <pageMargins left="0.7" right="0.7" top="0.75" bottom="0.75" header="0.3" footer="0.3"/>
  <pageSetup paperSize="9"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943CB-1A39-4C1C-BA98-15316D24E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Summary</vt:lpstr>
      <vt:lpstr>Portfolio Volatility</vt:lpstr>
      <vt:lpstr>Data</vt:lpstr>
      <vt:lpstr>LastRow</vt:lpstr>
      <vt:lpstr>LongTickers</vt:lpstr>
      <vt:lpstr>ShortTickers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2023-05-30T11:23:15Z</dcterms:modified>
</cp:coreProperties>
</file>